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ikom-my.sharepoint.com/personal/per_gunnar_uberg_kristiansand_kommune_no/Documents/Levekår/"/>
    </mc:Choice>
  </mc:AlternateContent>
  <xr:revisionPtr revIDLastSave="1429" documentId="8_{7FF04F4B-C26E-4061-9A56-012F44E39154}" xr6:coauthVersionLast="45" xr6:coauthVersionMax="45" xr10:uidLastSave="{CA9000F2-72FE-4834-840E-E41D062E6DE6}"/>
  <bookViews>
    <workbookView xWindow="-120" yWindow="-120" windowWidth="29040" windowHeight="15840" xr2:uid="{00000000-000D-0000-FFFF-FFFF00000000}"/>
  </bookViews>
  <sheets>
    <sheet name="indikatorer" sheetId="1" r:id="rId1"/>
    <sheet name="korrelasjon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8" i="1" l="1"/>
  <c r="M138" i="1"/>
  <c r="L138" i="1"/>
  <c r="K138" i="1"/>
  <c r="J138" i="1"/>
  <c r="I138" i="1"/>
  <c r="H138" i="1"/>
  <c r="G138" i="1"/>
  <c r="F138" i="1"/>
  <c r="E138" i="1"/>
  <c r="D138" i="1"/>
  <c r="C138" i="1"/>
  <c r="B138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CB3" i="1"/>
  <c r="CB53" i="1"/>
  <c r="CB42" i="1"/>
  <c r="CB41" i="1"/>
  <c r="CB64" i="1"/>
  <c r="CB65" i="1"/>
  <c r="CB46" i="1"/>
  <c r="CB47" i="1"/>
  <c r="CB51" i="1"/>
  <c r="CB69" i="1"/>
  <c r="CB33" i="1"/>
  <c r="CB36" i="1"/>
  <c r="CB27" i="1"/>
  <c r="BV68" i="1"/>
  <c r="CB68" i="1" s="1"/>
  <c r="BW68" i="1"/>
  <c r="BX68" i="1"/>
  <c r="BY68" i="1"/>
  <c r="BZ68" i="1"/>
  <c r="CA68" i="1"/>
  <c r="BU68" i="1"/>
  <c r="BV63" i="1"/>
  <c r="CB63" i="1" s="1"/>
  <c r="BW63" i="1"/>
  <c r="BX63" i="1"/>
  <c r="BY63" i="1"/>
  <c r="BZ63" i="1"/>
  <c r="CA63" i="1"/>
  <c r="BU63" i="1"/>
  <c r="BV59" i="1"/>
  <c r="CB59" i="1" s="1"/>
  <c r="BW59" i="1"/>
  <c r="BX59" i="1"/>
  <c r="BY59" i="1"/>
  <c r="BZ59" i="1"/>
  <c r="CA59" i="1"/>
  <c r="BU59" i="1"/>
  <c r="BV56" i="1"/>
  <c r="CB56" i="1" s="1"/>
  <c r="BW56" i="1"/>
  <c r="BX56" i="1"/>
  <c r="BY56" i="1"/>
  <c r="BZ56" i="1"/>
  <c r="CA56" i="1"/>
  <c r="BU56" i="1"/>
  <c r="BV50" i="1"/>
  <c r="CB50" i="1" s="1"/>
  <c r="BW50" i="1"/>
  <c r="BX50" i="1"/>
  <c r="BY50" i="1"/>
  <c r="BZ50" i="1"/>
  <c r="CA50" i="1"/>
  <c r="BU50" i="1"/>
  <c r="BV45" i="1"/>
  <c r="CB45" i="1" s="1"/>
  <c r="BW45" i="1"/>
  <c r="BX45" i="1"/>
  <c r="BY45" i="1"/>
  <c r="BZ45" i="1"/>
  <c r="CA45" i="1"/>
  <c r="BU45" i="1"/>
  <c r="BV40" i="1"/>
  <c r="CB40" i="1" s="1"/>
  <c r="BW40" i="1"/>
  <c r="BX40" i="1"/>
  <c r="BY40" i="1"/>
  <c r="BZ40" i="1"/>
  <c r="CA40" i="1"/>
  <c r="BU40" i="1"/>
  <c r="BV37" i="1"/>
  <c r="CB37" i="1" s="1"/>
  <c r="BW37" i="1"/>
  <c r="BX37" i="1"/>
  <c r="BY37" i="1"/>
  <c r="BZ37" i="1"/>
  <c r="CA37" i="1"/>
  <c r="BU37" i="1"/>
  <c r="BV31" i="1"/>
  <c r="BW31" i="1"/>
  <c r="CB31" i="1" s="1"/>
  <c r="BX31" i="1"/>
  <c r="BY31" i="1"/>
  <c r="BZ31" i="1"/>
  <c r="CA31" i="1"/>
  <c r="BU31" i="1"/>
  <c r="BV27" i="1"/>
  <c r="BW27" i="1"/>
  <c r="BX27" i="1"/>
  <c r="BY27" i="1"/>
  <c r="BZ27" i="1"/>
  <c r="CA27" i="1"/>
  <c r="BU27" i="1"/>
  <c r="BV23" i="1"/>
  <c r="CB23" i="1" s="1"/>
  <c r="BW23" i="1"/>
  <c r="BX23" i="1"/>
  <c r="BY23" i="1"/>
  <c r="BZ23" i="1"/>
  <c r="CA23" i="1"/>
  <c r="BU23" i="1"/>
  <c r="BV20" i="1"/>
  <c r="BW20" i="1"/>
  <c r="CB20" i="1" s="1"/>
  <c r="BX20" i="1"/>
  <c r="BY20" i="1"/>
  <c r="BZ20" i="1"/>
  <c r="CA20" i="1"/>
  <c r="BU20" i="1"/>
  <c r="BV17" i="1"/>
  <c r="CB17" i="1" s="1"/>
  <c r="BW17" i="1"/>
  <c r="BX17" i="1"/>
  <c r="BY17" i="1"/>
  <c r="BZ17" i="1"/>
  <c r="CA17" i="1"/>
  <c r="BU17" i="1"/>
  <c r="BV14" i="1"/>
  <c r="CB14" i="1" s="1"/>
  <c r="BW14" i="1"/>
  <c r="BX14" i="1"/>
  <c r="BY14" i="1"/>
  <c r="BZ14" i="1"/>
  <c r="CA14" i="1"/>
  <c r="BU14" i="1"/>
  <c r="BV10" i="1"/>
  <c r="CB10" i="1" s="1"/>
  <c r="BW10" i="1"/>
  <c r="BX10" i="1"/>
  <c r="BY10" i="1"/>
  <c r="BZ10" i="1"/>
  <c r="CA10" i="1"/>
  <c r="BU10" i="1"/>
  <c r="BV6" i="1"/>
  <c r="CB6" i="1" s="1"/>
  <c r="BW6" i="1"/>
  <c r="BX6" i="1"/>
  <c r="BY6" i="1"/>
  <c r="BZ6" i="1"/>
  <c r="CA6" i="1"/>
  <c r="BU6" i="1"/>
  <c r="CF68" i="1"/>
  <c r="CL68" i="1" s="1"/>
  <c r="CH68" i="1"/>
  <c r="CI68" i="1"/>
  <c r="CE68" i="1"/>
  <c r="CF63" i="1"/>
  <c r="CL63" i="1" s="1"/>
  <c r="CH63" i="1"/>
  <c r="CI63" i="1"/>
  <c r="CE63" i="1"/>
  <c r="CF59" i="1"/>
  <c r="CH59" i="1"/>
  <c r="CK59" i="1" s="1"/>
  <c r="CI59" i="1"/>
  <c r="CE59" i="1"/>
  <c r="CF56" i="1"/>
  <c r="CH56" i="1"/>
  <c r="CI56" i="1"/>
  <c r="CE56" i="1"/>
  <c r="CF50" i="1"/>
  <c r="CH50" i="1"/>
  <c r="CI50" i="1"/>
  <c r="CL50" i="1" s="1"/>
  <c r="CE50" i="1"/>
  <c r="CF45" i="1"/>
  <c r="CL45" i="1" s="1"/>
  <c r="CH45" i="1"/>
  <c r="CI45" i="1"/>
  <c r="CE45" i="1"/>
  <c r="CF40" i="1"/>
  <c r="CH40" i="1"/>
  <c r="CI40" i="1"/>
  <c r="CE40" i="1"/>
  <c r="CF37" i="1"/>
  <c r="CH37" i="1"/>
  <c r="CI37" i="1"/>
  <c r="CE37" i="1"/>
  <c r="CF31" i="1"/>
  <c r="CL31" i="1" s="1"/>
  <c r="CH31" i="1"/>
  <c r="CI31" i="1"/>
  <c r="CE31" i="1"/>
  <c r="CF27" i="1"/>
  <c r="CH27" i="1"/>
  <c r="CI27" i="1"/>
  <c r="CE27" i="1"/>
  <c r="CF23" i="1"/>
  <c r="CH23" i="1"/>
  <c r="CI23" i="1"/>
  <c r="CE23" i="1"/>
  <c r="CF20" i="1"/>
  <c r="CH20" i="1"/>
  <c r="CI20" i="1"/>
  <c r="CE20" i="1"/>
  <c r="CF17" i="1"/>
  <c r="CL17" i="1" s="1"/>
  <c r="CH17" i="1"/>
  <c r="CI17" i="1"/>
  <c r="CE17" i="1"/>
  <c r="CK17" i="1" s="1"/>
  <c r="CF14" i="1"/>
  <c r="CL14" i="1" s="1"/>
  <c r="CH14" i="1"/>
  <c r="CI14" i="1"/>
  <c r="CE14" i="1"/>
  <c r="CK63" i="1"/>
  <c r="CK50" i="1"/>
  <c r="CK10" i="1"/>
  <c r="CF10" i="1"/>
  <c r="CL10" i="1" s="1"/>
  <c r="CH10" i="1"/>
  <c r="CI10" i="1"/>
  <c r="CE10" i="1"/>
  <c r="CL6" i="1"/>
  <c r="CK6" i="1"/>
  <c r="CF6" i="1"/>
  <c r="CH6" i="1"/>
  <c r="CI6" i="1"/>
  <c r="CE6" i="1"/>
  <c r="CP68" i="1"/>
  <c r="CP63" i="1"/>
  <c r="CP59" i="1"/>
  <c r="CP56" i="1"/>
  <c r="CP50" i="1"/>
  <c r="CP45" i="1"/>
  <c r="CP40" i="1"/>
  <c r="CP37" i="1"/>
  <c r="CP31" i="1"/>
  <c r="CP27" i="1"/>
  <c r="CP23" i="1"/>
  <c r="CP20" i="1"/>
  <c r="CP17" i="1"/>
  <c r="CP14" i="1"/>
  <c r="CP10" i="1"/>
  <c r="CP6" i="1"/>
  <c r="BB69" i="1"/>
  <c r="BA68" i="1"/>
  <c r="BB68" i="1" s="1"/>
  <c r="AZ68" i="1"/>
  <c r="BB65" i="1"/>
  <c r="BB64" i="1"/>
  <c r="BA63" i="1"/>
  <c r="BB63" i="1" s="1"/>
  <c r="AZ63" i="1"/>
  <c r="BA59" i="1"/>
  <c r="AZ59" i="1"/>
  <c r="BA56" i="1"/>
  <c r="BB56" i="1" s="1"/>
  <c r="AZ56" i="1"/>
  <c r="BB51" i="1"/>
  <c r="BB53" i="1"/>
  <c r="BA50" i="1"/>
  <c r="AZ50" i="1"/>
  <c r="BB47" i="1"/>
  <c r="BB46" i="1"/>
  <c r="BA45" i="1"/>
  <c r="BB45" i="1" s="1"/>
  <c r="AZ45" i="1"/>
  <c r="BA40" i="1"/>
  <c r="BB40" i="1" s="1"/>
  <c r="AZ40" i="1"/>
  <c r="BA37" i="1"/>
  <c r="AZ37" i="1"/>
  <c r="BA31" i="1"/>
  <c r="AZ31" i="1"/>
  <c r="BA27" i="1"/>
  <c r="AZ27" i="1"/>
  <c r="BA23" i="1"/>
  <c r="AZ23" i="1"/>
  <c r="BA20" i="1"/>
  <c r="AZ20" i="1"/>
  <c r="BA17" i="1"/>
  <c r="AZ17" i="1"/>
  <c r="BA14" i="1"/>
  <c r="AZ14" i="1"/>
  <c r="BA10" i="1"/>
  <c r="AZ10" i="1"/>
  <c r="BA6" i="1"/>
  <c r="AZ6" i="1"/>
  <c r="CK23" i="1" l="1"/>
  <c r="CL27" i="1"/>
  <c r="BB50" i="1"/>
  <c r="BB37" i="1"/>
  <c r="CK20" i="1"/>
  <c r="CL23" i="1"/>
  <c r="CL40" i="1"/>
  <c r="CL59" i="1"/>
  <c r="BB59" i="1"/>
  <c r="CK27" i="1"/>
  <c r="CK45" i="1"/>
  <c r="BB14" i="1"/>
  <c r="BB27" i="1"/>
  <c r="CL20" i="1"/>
  <c r="CL37" i="1"/>
  <c r="CL56" i="1"/>
  <c r="CK68" i="1"/>
  <c r="CK56" i="1"/>
  <c r="CK40" i="1"/>
  <c r="CK37" i="1"/>
  <c r="CK31" i="1"/>
  <c r="CK14" i="1"/>
  <c r="BB31" i="1"/>
  <c r="BB10" i="1"/>
  <c r="BB6" i="1"/>
  <c r="BB17" i="1"/>
  <c r="BB20" i="1"/>
  <c r="BB23" i="1"/>
  <c r="Q119" i="1"/>
  <c r="N107" i="1"/>
  <c r="M107" i="1"/>
  <c r="L107" i="1"/>
  <c r="K107" i="1"/>
  <c r="J107" i="1"/>
  <c r="I107" i="1"/>
  <c r="Q107" i="1"/>
  <c r="Q138" i="1" s="1"/>
  <c r="E107" i="1"/>
  <c r="P107" i="1"/>
  <c r="P122" i="1" s="1"/>
  <c r="D107" i="1"/>
  <c r="C107" i="1"/>
  <c r="B107" i="1"/>
  <c r="E75" i="1"/>
  <c r="D75" i="1" s="1"/>
  <c r="E74" i="1"/>
  <c r="F75" i="1"/>
  <c r="Q133" i="1" l="1"/>
  <c r="Q123" i="1"/>
  <c r="Q115" i="1"/>
  <c r="E76" i="1"/>
  <c r="D74" i="1"/>
  <c r="D76" i="1" s="1"/>
  <c r="Q113" i="1"/>
  <c r="Q125" i="1"/>
  <c r="Q121" i="1"/>
  <c r="P114" i="1"/>
  <c r="Q117" i="1"/>
  <c r="Q129" i="1"/>
  <c r="Q131" i="1"/>
  <c r="B111" i="1"/>
  <c r="Q111" i="1"/>
  <c r="Q127" i="1"/>
  <c r="Q137" i="1"/>
  <c r="P120" i="1"/>
  <c r="Q135" i="1"/>
  <c r="P116" i="1"/>
  <c r="P136" i="1"/>
  <c r="P128" i="1"/>
  <c r="P137" i="1"/>
  <c r="P135" i="1"/>
  <c r="P133" i="1"/>
  <c r="P131" i="1"/>
  <c r="P129" i="1"/>
  <c r="P127" i="1"/>
  <c r="P125" i="1"/>
  <c r="P123" i="1"/>
  <c r="P121" i="1"/>
  <c r="P119" i="1"/>
  <c r="P117" i="1"/>
  <c r="P113" i="1"/>
  <c r="P111" i="1"/>
  <c r="P115" i="1"/>
  <c r="P132" i="1"/>
  <c r="P126" i="1"/>
  <c r="P138" i="1"/>
  <c r="P134" i="1"/>
  <c r="P130" i="1"/>
  <c r="P112" i="1"/>
  <c r="P118" i="1"/>
  <c r="P124" i="1"/>
  <c r="Q112" i="1"/>
  <c r="Q114" i="1"/>
  <c r="Q116" i="1"/>
  <c r="Q118" i="1"/>
  <c r="Q120" i="1"/>
  <c r="Q122" i="1"/>
  <c r="Q124" i="1"/>
  <c r="Q126" i="1"/>
  <c r="Q128" i="1"/>
  <c r="Q130" i="1"/>
  <c r="Q132" i="1"/>
  <c r="Q134" i="1"/>
  <c r="Q136" i="1"/>
  <c r="J74" i="1"/>
  <c r="J73" i="1"/>
  <c r="M73" i="1"/>
  <c r="P73" i="1"/>
  <c r="Q55" i="1"/>
  <c r="Q54" i="1"/>
  <c r="Q53" i="1"/>
  <c r="Q52" i="1"/>
  <c r="Q51" i="1"/>
  <c r="Q49" i="1"/>
  <c r="Q48" i="1"/>
  <c r="Q47" i="1"/>
  <c r="Q46" i="1"/>
  <c r="Q44" i="1"/>
  <c r="Q43" i="1"/>
  <c r="Q42" i="1"/>
  <c r="Q41" i="1"/>
  <c r="Q39" i="1"/>
  <c r="Q38" i="1"/>
  <c r="Q36" i="1"/>
  <c r="Q35" i="1"/>
  <c r="Q34" i="1"/>
  <c r="Q33" i="1"/>
  <c r="Q32" i="1"/>
  <c r="Q30" i="1"/>
  <c r="Q29" i="1"/>
  <c r="Q28" i="1"/>
  <c r="Q26" i="1"/>
  <c r="Q25" i="1"/>
  <c r="Q24" i="1"/>
  <c r="Q22" i="1"/>
  <c r="Q21" i="1"/>
  <c r="Q19" i="1"/>
  <c r="Q18" i="1"/>
  <c r="Q16" i="1"/>
  <c r="Q15" i="1"/>
  <c r="Q13" i="1"/>
  <c r="Q12" i="1"/>
  <c r="Q11" i="1"/>
  <c r="Q9" i="1"/>
  <c r="Q8" i="1"/>
  <c r="Q7" i="1"/>
  <c r="Q5" i="1"/>
  <c r="Q4" i="1"/>
  <c r="Q3" i="1"/>
  <c r="C72" i="1"/>
  <c r="C71" i="1"/>
  <c r="F72" i="1"/>
  <c r="F71" i="1"/>
  <c r="H72" i="1"/>
  <c r="H71" i="1"/>
  <c r="M72" i="1"/>
  <c r="M71" i="1"/>
  <c r="P72" i="1"/>
  <c r="P71" i="1"/>
  <c r="S72" i="1"/>
  <c r="S71" i="1"/>
  <c r="V72" i="1"/>
  <c r="V71" i="1"/>
  <c r="BH72" i="1"/>
  <c r="BH71" i="1"/>
  <c r="AW72" i="1"/>
  <c r="AW71" i="1"/>
  <c r="AT72" i="1"/>
  <c r="AT71" i="1"/>
  <c r="AQ72" i="1"/>
  <c r="AQ71" i="1"/>
  <c r="AN72" i="1"/>
  <c r="AN71" i="1"/>
  <c r="AK72" i="1"/>
  <c r="AK71" i="1"/>
  <c r="AH72" i="1"/>
  <c r="AH71" i="1"/>
  <c r="AE72" i="1"/>
  <c r="AE71" i="1"/>
  <c r="AB72" i="1"/>
  <c r="AB71" i="1"/>
  <c r="Y72" i="1"/>
  <c r="Y71" i="1"/>
  <c r="J72" i="1"/>
  <c r="J71" i="1"/>
  <c r="F74" i="1" l="1"/>
  <c r="F76" i="1"/>
  <c r="F77" i="1" s="1"/>
  <c r="Q71" i="1"/>
  <c r="Q72" i="1"/>
  <c r="BI69" i="1" l="1"/>
  <c r="BJ69" i="1" s="1"/>
  <c r="BI67" i="1"/>
  <c r="BJ67" i="1" s="1"/>
  <c r="BI66" i="1"/>
  <c r="BJ66" i="1" s="1"/>
  <c r="BI65" i="1"/>
  <c r="BJ65" i="1" s="1"/>
  <c r="BI64" i="1"/>
  <c r="BJ64" i="1" s="1"/>
  <c r="BI62" i="1"/>
  <c r="BJ62" i="1" s="1"/>
  <c r="BI61" i="1"/>
  <c r="BJ61" i="1" s="1"/>
  <c r="BI60" i="1"/>
  <c r="BJ60" i="1" s="1"/>
  <c r="BI58" i="1"/>
  <c r="BJ58" i="1" s="1"/>
  <c r="BI57" i="1"/>
  <c r="BJ57" i="1" s="1"/>
  <c r="BI55" i="1"/>
  <c r="BJ55" i="1" s="1"/>
  <c r="BI54" i="1"/>
  <c r="BJ54" i="1" s="1"/>
  <c r="BI53" i="1"/>
  <c r="BJ53" i="1" s="1"/>
  <c r="BI52" i="1"/>
  <c r="BJ52" i="1" s="1"/>
  <c r="BI51" i="1"/>
  <c r="BJ51" i="1" s="1"/>
  <c r="BI49" i="1"/>
  <c r="BJ49" i="1" s="1"/>
  <c r="BI48" i="1"/>
  <c r="BJ48" i="1" s="1"/>
  <c r="BI47" i="1"/>
  <c r="BJ47" i="1" s="1"/>
  <c r="BI46" i="1"/>
  <c r="BJ46" i="1" s="1"/>
  <c r="BI44" i="1"/>
  <c r="BJ44" i="1" s="1"/>
  <c r="BI43" i="1"/>
  <c r="BJ43" i="1" s="1"/>
  <c r="BI42" i="1"/>
  <c r="BJ42" i="1" s="1"/>
  <c r="BI41" i="1"/>
  <c r="BJ41" i="1" s="1"/>
  <c r="BI39" i="1"/>
  <c r="BJ39" i="1" s="1"/>
  <c r="BI38" i="1"/>
  <c r="BJ38" i="1" s="1"/>
  <c r="BI36" i="1"/>
  <c r="BJ36" i="1" s="1"/>
  <c r="BI35" i="1"/>
  <c r="BJ35" i="1" s="1"/>
  <c r="BI34" i="1"/>
  <c r="BJ34" i="1" s="1"/>
  <c r="BI33" i="1"/>
  <c r="BJ33" i="1" s="1"/>
  <c r="BI32" i="1"/>
  <c r="BJ32" i="1" s="1"/>
  <c r="BI30" i="1"/>
  <c r="BJ30" i="1" s="1"/>
  <c r="BI29" i="1"/>
  <c r="BJ29" i="1" s="1"/>
  <c r="BI28" i="1"/>
  <c r="BJ28" i="1" s="1"/>
  <c r="BI26" i="1"/>
  <c r="BJ26" i="1" s="1"/>
  <c r="BI25" i="1"/>
  <c r="BJ25" i="1" s="1"/>
  <c r="BI24" i="1"/>
  <c r="BJ24" i="1" s="1"/>
  <c r="BI22" i="1"/>
  <c r="BJ22" i="1" s="1"/>
  <c r="BI21" i="1"/>
  <c r="BJ21" i="1" s="1"/>
  <c r="BI19" i="1"/>
  <c r="BJ19" i="1" s="1"/>
  <c r="BI18" i="1"/>
  <c r="BJ18" i="1" s="1"/>
  <c r="BI16" i="1"/>
  <c r="BJ16" i="1" s="1"/>
  <c r="BI15" i="1"/>
  <c r="BJ15" i="1" s="1"/>
  <c r="BI13" i="1"/>
  <c r="BJ13" i="1" s="1"/>
  <c r="BI12" i="1"/>
  <c r="BJ12" i="1" s="1"/>
  <c r="BI11" i="1"/>
  <c r="BJ11" i="1" s="1"/>
  <c r="BI9" i="1"/>
  <c r="BJ9" i="1" s="1"/>
  <c r="BI8" i="1"/>
  <c r="BJ8" i="1" s="1"/>
  <c r="BI7" i="1"/>
  <c r="BJ7" i="1" s="1"/>
  <c r="BI5" i="1"/>
  <c r="BJ5" i="1" s="1"/>
  <c r="BI4" i="1"/>
  <c r="BJ4" i="1" s="1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D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D69" i="2"/>
  <c r="E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D70" i="2"/>
  <c r="E70" i="2"/>
  <c r="F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D71" i="2"/>
  <c r="E71" i="2"/>
  <c r="F71" i="2"/>
  <c r="G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D72" i="2"/>
  <c r="E72" i="2"/>
  <c r="F72" i="2"/>
  <c r="G72" i="2"/>
  <c r="H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D73" i="2"/>
  <c r="E73" i="2"/>
  <c r="F73" i="2"/>
  <c r="G73" i="2"/>
  <c r="H73" i="2"/>
  <c r="I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D74" i="2"/>
  <c r="E74" i="2"/>
  <c r="F74" i="2"/>
  <c r="G74" i="2"/>
  <c r="H74" i="2"/>
  <c r="I74" i="2"/>
  <c r="J74" i="2"/>
  <c r="L74" i="2"/>
  <c r="M74" i="2"/>
  <c r="N74" i="2"/>
  <c r="O74" i="2"/>
  <c r="P74" i="2"/>
  <c r="Q74" i="2"/>
  <c r="R74" i="2"/>
  <c r="S74" i="2"/>
  <c r="T74" i="2"/>
  <c r="U74" i="2"/>
  <c r="V74" i="2"/>
  <c r="W74" i="2"/>
  <c r="D75" i="2"/>
  <c r="E75" i="2"/>
  <c r="F75" i="2"/>
  <c r="G75" i="2"/>
  <c r="H75" i="2"/>
  <c r="I75" i="2"/>
  <c r="J75" i="2"/>
  <c r="K75" i="2"/>
  <c r="M75" i="2"/>
  <c r="N75" i="2"/>
  <c r="O75" i="2"/>
  <c r="P75" i="2"/>
  <c r="Q75" i="2"/>
  <c r="R75" i="2"/>
  <c r="S75" i="2"/>
  <c r="T75" i="2"/>
  <c r="U75" i="2"/>
  <c r="V75" i="2"/>
  <c r="W75" i="2"/>
  <c r="D76" i="2"/>
  <c r="E76" i="2"/>
  <c r="F76" i="2"/>
  <c r="G76" i="2"/>
  <c r="H76" i="2"/>
  <c r="I76" i="2"/>
  <c r="J76" i="2"/>
  <c r="K76" i="2"/>
  <c r="L76" i="2"/>
  <c r="N76" i="2"/>
  <c r="O76" i="2"/>
  <c r="P76" i="2"/>
  <c r="Q76" i="2"/>
  <c r="R76" i="2"/>
  <c r="S76" i="2"/>
  <c r="T76" i="2"/>
  <c r="U76" i="2"/>
  <c r="V76" i="2"/>
  <c r="W76" i="2"/>
  <c r="D77" i="2"/>
  <c r="E77" i="2"/>
  <c r="F77" i="2"/>
  <c r="G77" i="2"/>
  <c r="H77" i="2"/>
  <c r="I77" i="2"/>
  <c r="J77" i="2"/>
  <c r="K77" i="2"/>
  <c r="L77" i="2"/>
  <c r="M77" i="2"/>
  <c r="O77" i="2"/>
  <c r="P77" i="2"/>
  <c r="Q77" i="2"/>
  <c r="R77" i="2"/>
  <c r="S77" i="2"/>
  <c r="T77" i="2"/>
  <c r="U77" i="2"/>
  <c r="V77" i="2"/>
  <c r="W77" i="2"/>
  <c r="D78" i="2"/>
  <c r="E78" i="2"/>
  <c r="F78" i="2"/>
  <c r="G78" i="2"/>
  <c r="H78" i="2"/>
  <c r="I78" i="2"/>
  <c r="J78" i="2"/>
  <c r="K78" i="2"/>
  <c r="L78" i="2"/>
  <c r="M78" i="2"/>
  <c r="N78" i="2"/>
  <c r="P78" i="2"/>
  <c r="Q78" i="2"/>
  <c r="R78" i="2"/>
  <c r="S78" i="2"/>
  <c r="T78" i="2"/>
  <c r="U78" i="2"/>
  <c r="V78" i="2"/>
  <c r="W78" i="2"/>
  <c r="D79" i="2"/>
  <c r="E79" i="2"/>
  <c r="F79" i="2"/>
  <c r="G79" i="2"/>
  <c r="H79" i="2"/>
  <c r="I79" i="2"/>
  <c r="J79" i="2"/>
  <c r="K79" i="2"/>
  <c r="L79" i="2"/>
  <c r="M79" i="2"/>
  <c r="N79" i="2"/>
  <c r="O79" i="2"/>
  <c r="Q79" i="2"/>
  <c r="R79" i="2"/>
  <c r="S79" i="2"/>
  <c r="T79" i="2"/>
  <c r="U79" i="2"/>
  <c r="V79" i="2"/>
  <c r="W79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R80" i="2"/>
  <c r="S80" i="2"/>
  <c r="T80" i="2"/>
  <c r="U80" i="2"/>
  <c r="V80" i="2"/>
  <c r="W80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S81" i="2"/>
  <c r="T81" i="2"/>
  <c r="U81" i="2"/>
  <c r="V81" i="2"/>
  <c r="W81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T82" i="2"/>
  <c r="U82" i="2"/>
  <c r="V82" i="2"/>
  <c r="W82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U83" i="2"/>
  <c r="V83" i="2"/>
  <c r="W83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V84" i="2"/>
  <c r="W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W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D89" i="2" l="1"/>
  <c r="BF71" i="1"/>
  <c r="BM5" i="1"/>
  <c r="BM7" i="1"/>
  <c r="BM8" i="1"/>
  <c r="BM9" i="1"/>
  <c r="BM11" i="1"/>
  <c r="BM12" i="1"/>
  <c r="BM13" i="1"/>
  <c r="BM15" i="1"/>
  <c r="BM16" i="1"/>
  <c r="BM18" i="1"/>
  <c r="BM19" i="1"/>
  <c r="BM21" i="1"/>
  <c r="BM22" i="1"/>
  <c r="BM24" i="1"/>
  <c r="BM25" i="1"/>
  <c r="BM26" i="1"/>
  <c r="BM28" i="1"/>
  <c r="BM29" i="1"/>
  <c r="BM30" i="1"/>
  <c r="BM32" i="1"/>
  <c r="BM33" i="1"/>
  <c r="BM34" i="1"/>
  <c r="BM35" i="1"/>
  <c r="BM36" i="1"/>
  <c r="BM38" i="1"/>
  <c r="BM39" i="1"/>
  <c r="BM41" i="1"/>
  <c r="BM42" i="1"/>
  <c r="BM43" i="1"/>
  <c r="BM44" i="1"/>
  <c r="BM46" i="1"/>
  <c r="BM47" i="1"/>
  <c r="BM48" i="1"/>
  <c r="BM49" i="1"/>
  <c r="BM51" i="1"/>
  <c r="BM52" i="1"/>
  <c r="BM53" i="1"/>
  <c r="BM54" i="1"/>
  <c r="BM55" i="1"/>
  <c r="BM4" i="1"/>
  <c r="BM3" i="1"/>
  <c r="CL69" i="1" l="1"/>
  <c r="CK69" i="1"/>
  <c r="CL67" i="1"/>
  <c r="CK67" i="1"/>
  <c r="CL66" i="1"/>
  <c r="CK66" i="1"/>
  <c r="CL65" i="1"/>
  <c r="CK65" i="1"/>
  <c r="CL64" i="1"/>
  <c r="CK64" i="1"/>
  <c r="CL62" i="1"/>
  <c r="CK62" i="1"/>
  <c r="CL61" i="1"/>
  <c r="CK61" i="1"/>
  <c r="CL60" i="1"/>
  <c r="CK60" i="1"/>
  <c r="CL58" i="1"/>
  <c r="CK58" i="1"/>
  <c r="CL57" i="1"/>
  <c r="CK57" i="1"/>
  <c r="CL55" i="1"/>
  <c r="CK55" i="1"/>
  <c r="CL54" i="1"/>
  <c r="CK54" i="1"/>
  <c r="CL53" i="1"/>
  <c r="CK53" i="1"/>
  <c r="CL52" i="1"/>
  <c r="CK52" i="1"/>
  <c r="CL51" i="1"/>
  <c r="CK51" i="1"/>
  <c r="CL49" i="1"/>
  <c r="CK49" i="1"/>
  <c r="CL48" i="1"/>
  <c r="CK48" i="1"/>
  <c r="CL47" i="1"/>
  <c r="CK47" i="1"/>
  <c r="CL46" i="1"/>
  <c r="CK46" i="1"/>
  <c r="CL44" i="1"/>
  <c r="CK44" i="1"/>
  <c r="CL43" i="1"/>
  <c r="CK43" i="1"/>
  <c r="CL42" i="1"/>
  <c r="CK42" i="1"/>
  <c r="CL41" i="1"/>
  <c r="CK41" i="1"/>
  <c r="CL39" i="1"/>
  <c r="CK39" i="1"/>
  <c r="CL38" i="1"/>
  <c r="CK38" i="1"/>
  <c r="CL36" i="1"/>
  <c r="CK36" i="1"/>
  <c r="CL35" i="1"/>
  <c r="CK35" i="1"/>
  <c r="CL34" i="1"/>
  <c r="CK34" i="1"/>
  <c r="CL33" i="1"/>
  <c r="CK33" i="1"/>
  <c r="CL32" i="1"/>
  <c r="CK32" i="1"/>
  <c r="CL30" i="1"/>
  <c r="CK30" i="1"/>
  <c r="CL29" i="1"/>
  <c r="CK29" i="1"/>
  <c r="CL28" i="1"/>
  <c r="CK28" i="1"/>
  <c r="CL26" i="1"/>
  <c r="CK26" i="1"/>
  <c r="CL25" i="1"/>
  <c r="CK25" i="1"/>
  <c r="CL24" i="1"/>
  <c r="CK24" i="1"/>
  <c r="CL22" i="1"/>
  <c r="CK22" i="1"/>
  <c r="CL21" i="1"/>
  <c r="CK21" i="1"/>
  <c r="CL19" i="1"/>
  <c r="CK19" i="1"/>
  <c r="CL18" i="1"/>
  <c r="CK18" i="1"/>
  <c r="CL16" i="1"/>
  <c r="CK16" i="1"/>
  <c r="CL15" i="1"/>
  <c r="CK15" i="1"/>
  <c r="CL13" i="1"/>
  <c r="CK13" i="1"/>
  <c r="CL12" i="1"/>
  <c r="CK12" i="1"/>
  <c r="CL11" i="1"/>
  <c r="CK11" i="1"/>
  <c r="CL9" i="1"/>
  <c r="CK9" i="1"/>
  <c r="CL8" i="1"/>
  <c r="CK8" i="1"/>
  <c r="CL7" i="1"/>
  <c r="CK7" i="1"/>
  <c r="CL5" i="1"/>
  <c r="CK5" i="1"/>
  <c r="CL4" i="1"/>
  <c r="CK4" i="1"/>
  <c r="CJ5" i="1"/>
  <c r="CJ7" i="1"/>
  <c r="CJ8" i="1"/>
  <c r="CJ9" i="1"/>
  <c r="CJ11" i="1"/>
  <c r="CJ12" i="1"/>
  <c r="CJ13" i="1"/>
  <c r="CJ15" i="1"/>
  <c r="CJ17" i="1" s="1"/>
  <c r="CM17" i="1" s="1"/>
  <c r="CJ16" i="1"/>
  <c r="CJ18" i="1"/>
  <c r="CJ20" i="1" s="1"/>
  <c r="CJ19" i="1"/>
  <c r="CJ21" i="1"/>
  <c r="CJ22" i="1"/>
  <c r="CJ24" i="1"/>
  <c r="CJ25" i="1"/>
  <c r="CJ26" i="1"/>
  <c r="CJ27" i="1" s="1"/>
  <c r="CJ28" i="1"/>
  <c r="CJ29" i="1"/>
  <c r="CJ30" i="1"/>
  <c r="CJ32" i="1"/>
  <c r="CJ33" i="1"/>
  <c r="CJ34" i="1"/>
  <c r="CJ35" i="1"/>
  <c r="CJ36" i="1"/>
  <c r="CJ38" i="1"/>
  <c r="CJ39" i="1"/>
  <c r="CJ41" i="1"/>
  <c r="CJ42" i="1"/>
  <c r="CJ43" i="1"/>
  <c r="CJ45" i="1" s="1"/>
  <c r="CJ44" i="1"/>
  <c r="CJ46" i="1"/>
  <c r="CJ47" i="1"/>
  <c r="CJ48" i="1"/>
  <c r="CJ49" i="1"/>
  <c r="CJ51" i="1"/>
  <c r="CJ52" i="1"/>
  <c r="CJ53" i="1"/>
  <c r="CJ54" i="1"/>
  <c r="CJ55" i="1"/>
  <c r="CJ57" i="1"/>
  <c r="CJ59" i="1" s="1"/>
  <c r="CJ58" i="1"/>
  <c r="CJ60" i="1"/>
  <c r="CJ61" i="1"/>
  <c r="CJ62" i="1"/>
  <c r="CJ64" i="1"/>
  <c r="CJ65" i="1"/>
  <c r="CJ66" i="1"/>
  <c r="CJ67" i="1"/>
  <c r="CJ69" i="1"/>
  <c r="CJ4" i="1"/>
  <c r="CJ6" i="1" s="1"/>
  <c r="CG5" i="1"/>
  <c r="CG7" i="1"/>
  <c r="CG10" i="1" s="1"/>
  <c r="CG8" i="1"/>
  <c r="CG9" i="1"/>
  <c r="CG11" i="1"/>
  <c r="CG12" i="1"/>
  <c r="CG13" i="1"/>
  <c r="CG15" i="1"/>
  <c r="CG17" i="1" s="1"/>
  <c r="CG16" i="1"/>
  <c r="CG18" i="1"/>
  <c r="CG20" i="1" s="1"/>
  <c r="CG19" i="1"/>
  <c r="CG21" i="1"/>
  <c r="CG22" i="1"/>
  <c r="CG24" i="1"/>
  <c r="CG25" i="1"/>
  <c r="CG26" i="1"/>
  <c r="CG28" i="1"/>
  <c r="CG29" i="1"/>
  <c r="CG30" i="1"/>
  <c r="CG32" i="1"/>
  <c r="CG33" i="1"/>
  <c r="CG34" i="1"/>
  <c r="CG35" i="1"/>
  <c r="CG36" i="1"/>
  <c r="CG38" i="1"/>
  <c r="CG39" i="1"/>
  <c r="CG41" i="1"/>
  <c r="CG42" i="1"/>
  <c r="CG43" i="1"/>
  <c r="CG44" i="1"/>
  <c r="CG46" i="1"/>
  <c r="CG47" i="1"/>
  <c r="CG48" i="1"/>
  <c r="CG49" i="1"/>
  <c r="CG51" i="1"/>
  <c r="CG52" i="1"/>
  <c r="CG53" i="1"/>
  <c r="CG54" i="1"/>
  <c r="CG56" i="1" s="1"/>
  <c r="CG55" i="1"/>
  <c r="CG57" i="1"/>
  <c r="CG59" i="1" s="1"/>
  <c r="CG58" i="1"/>
  <c r="CG60" i="1"/>
  <c r="CG63" i="1" s="1"/>
  <c r="CG61" i="1"/>
  <c r="CG62" i="1"/>
  <c r="CG64" i="1"/>
  <c r="CG65" i="1"/>
  <c r="CG66" i="1"/>
  <c r="CG67" i="1"/>
  <c r="CG69" i="1"/>
  <c r="CG4" i="1"/>
  <c r="CH3" i="1"/>
  <c r="CI3" i="1"/>
  <c r="CF3" i="1"/>
  <c r="CE3" i="1"/>
  <c r="CJ37" i="1" l="1"/>
  <c r="CJ23" i="1"/>
  <c r="CM63" i="1"/>
  <c r="CG50" i="1"/>
  <c r="CM50" i="1" s="1"/>
  <c r="CG40" i="1"/>
  <c r="CG31" i="1"/>
  <c r="CM31" i="1" s="1"/>
  <c r="CN4" i="1"/>
  <c r="CO4" i="1" s="1"/>
  <c r="CG6" i="1"/>
  <c r="CM6" i="1" s="1"/>
  <c r="CJ63" i="1"/>
  <c r="CJ10" i="1"/>
  <c r="CM10" i="1" s="1"/>
  <c r="CM59" i="1"/>
  <c r="CG27" i="1"/>
  <c r="CM27" i="1" s="1"/>
  <c r="CM20" i="1"/>
  <c r="CG68" i="1"/>
  <c r="CM68" i="1" s="1"/>
  <c r="CJ50" i="1"/>
  <c r="CJ40" i="1"/>
  <c r="CJ31" i="1"/>
  <c r="CG45" i="1"/>
  <c r="CM45" i="1" s="1"/>
  <c r="CG14" i="1"/>
  <c r="CG3" i="1" s="1"/>
  <c r="CG37" i="1"/>
  <c r="CM37" i="1" s="1"/>
  <c r="CG23" i="1"/>
  <c r="CM23" i="1" s="1"/>
  <c r="CJ56" i="1"/>
  <c r="CM56" i="1" s="1"/>
  <c r="CJ68" i="1"/>
  <c r="CJ14" i="1"/>
  <c r="CK3" i="1"/>
  <c r="CN66" i="1"/>
  <c r="CN46" i="1"/>
  <c r="CN35" i="1"/>
  <c r="CO35" i="1" s="1"/>
  <c r="CN13" i="1"/>
  <c r="CO13" i="1" s="1"/>
  <c r="CN55" i="1"/>
  <c r="CO55" i="1" s="1"/>
  <c r="CN25" i="1"/>
  <c r="CO25" i="1" s="1"/>
  <c r="CN12" i="1"/>
  <c r="CO12" i="1" s="1"/>
  <c r="CN67" i="1"/>
  <c r="CN47" i="1"/>
  <c r="CN15" i="1"/>
  <c r="CO15" i="1" s="1"/>
  <c r="CN57" i="1"/>
  <c r="CN36" i="1"/>
  <c r="CN26" i="1"/>
  <c r="CO26" i="1" s="1"/>
  <c r="CL3" i="1"/>
  <c r="CN69" i="1"/>
  <c r="CM69" i="1" s="1"/>
  <c r="CN48" i="1"/>
  <c r="CO48" i="1" s="1"/>
  <c r="CN28" i="1"/>
  <c r="CO28" i="1" s="1"/>
  <c r="CN61" i="1"/>
  <c r="CN41" i="1"/>
  <c r="CN30" i="1"/>
  <c r="CO30" i="1" s="1"/>
  <c r="CN8" i="1"/>
  <c r="CO8" i="1" s="1"/>
  <c r="CN58" i="1"/>
  <c r="CN38" i="1"/>
  <c r="CO38" i="1" s="1"/>
  <c r="CN16" i="1"/>
  <c r="CO16" i="1" s="1"/>
  <c r="CN51" i="1"/>
  <c r="CN19" i="1"/>
  <c r="CO19" i="1" s="1"/>
  <c r="CN64" i="1"/>
  <c r="CM64" i="1" s="1"/>
  <c r="CN53" i="1"/>
  <c r="CN43" i="1"/>
  <c r="CO43" i="1" s="1"/>
  <c r="CN33" i="1"/>
  <c r="CN22" i="1"/>
  <c r="CO22" i="1" s="1"/>
  <c r="CN11" i="1"/>
  <c r="CO11" i="1" s="1"/>
  <c r="CN65" i="1"/>
  <c r="CM65" i="1" s="1"/>
  <c r="CN54" i="1"/>
  <c r="CO54" i="1" s="1"/>
  <c r="CN44" i="1"/>
  <c r="CO44" i="1" s="1"/>
  <c r="CN34" i="1"/>
  <c r="CO34" i="1" s="1"/>
  <c r="CN24" i="1"/>
  <c r="CO24" i="1" s="1"/>
  <c r="CN5" i="1"/>
  <c r="CO5" i="1" s="1"/>
  <c r="CN60" i="1"/>
  <c r="CN49" i="1"/>
  <c r="CO49" i="1" s="1"/>
  <c r="CN39" i="1"/>
  <c r="CO39" i="1" s="1"/>
  <c r="CN29" i="1"/>
  <c r="CO29" i="1" s="1"/>
  <c r="CN18" i="1"/>
  <c r="CO18" i="1" s="1"/>
  <c r="CN7" i="1"/>
  <c r="CO7" i="1" s="1"/>
  <c r="CN62" i="1"/>
  <c r="CN52" i="1"/>
  <c r="CO52" i="1" s="1"/>
  <c r="CN42" i="1"/>
  <c r="CN32" i="1"/>
  <c r="CO32" i="1" s="1"/>
  <c r="CN21" i="1"/>
  <c r="CO21" i="1" s="1"/>
  <c r="CN9" i="1"/>
  <c r="CO9" i="1" s="1"/>
  <c r="CC69" i="1"/>
  <c r="CC67" i="1"/>
  <c r="CC66" i="1"/>
  <c r="CC65" i="1"/>
  <c r="CC64" i="1"/>
  <c r="CC62" i="1"/>
  <c r="CC61" i="1"/>
  <c r="CC60" i="1"/>
  <c r="CC58" i="1"/>
  <c r="CC57" i="1"/>
  <c r="CC55" i="1"/>
  <c r="CC54" i="1"/>
  <c r="CC53" i="1"/>
  <c r="CC52" i="1"/>
  <c r="CC51" i="1"/>
  <c r="CC49" i="1"/>
  <c r="CC48" i="1"/>
  <c r="CC47" i="1"/>
  <c r="CC46" i="1"/>
  <c r="CC44" i="1"/>
  <c r="CC43" i="1"/>
  <c r="CC42" i="1"/>
  <c r="CC41" i="1"/>
  <c r="CC39" i="1"/>
  <c r="CC38" i="1"/>
  <c r="CC36" i="1"/>
  <c r="CC35" i="1"/>
  <c r="CC34" i="1"/>
  <c r="CC33" i="1"/>
  <c r="CC32" i="1"/>
  <c r="CC30" i="1"/>
  <c r="CC29" i="1"/>
  <c r="CC28" i="1"/>
  <c r="CC26" i="1"/>
  <c r="CC25" i="1"/>
  <c r="CC24" i="1"/>
  <c r="CC22" i="1"/>
  <c r="CC21" i="1"/>
  <c r="CC19" i="1"/>
  <c r="CC18" i="1"/>
  <c r="CC16" i="1"/>
  <c r="CC15" i="1"/>
  <c r="CC13" i="1"/>
  <c r="CC12" i="1"/>
  <c r="CC11" i="1"/>
  <c r="CC9" i="1"/>
  <c r="CC8" i="1"/>
  <c r="CC7" i="1"/>
  <c r="CC5" i="1"/>
  <c r="CC4" i="1"/>
  <c r="CC3" i="1"/>
  <c r="BR4" i="1"/>
  <c r="BR5" i="1"/>
  <c r="BR7" i="1"/>
  <c r="BR8" i="1"/>
  <c r="BR9" i="1"/>
  <c r="BR11" i="1"/>
  <c r="BR12" i="1"/>
  <c r="BR13" i="1"/>
  <c r="BR15" i="1"/>
  <c r="BR16" i="1"/>
  <c r="BR18" i="1"/>
  <c r="BR19" i="1"/>
  <c r="BR21" i="1"/>
  <c r="BR22" i="1"/>
  <c r="BR24" i="1"/>
  <c r="BR25" i="1"/>
  <c r="BR26" i="1"/>
  <c r="BR28" i="1"/>
  <c r="BR29" i="1"/>
  <c r="BR30" i="1"/>
  <c r="BR32" i="1"/>
  <c r="BR33" i="1"/>
  <c r="BR34" i="1"/>
  <c r="BR35" i="1"/>
  <c r="BR36" i="1"/>
  <c r="BR38" i="1"/>
  <c r="BR39" i="1"/>
  <c r="BR41" i="1"/>
  <c r="BR42" i="1"/>
  <c r="BR43" i="1"/>
  <c r="BR44" i="1"/>
  <c r="BR46" i="1"/>
  <c r="BR47" i="1"/>
  <c r="BR48" i="1"/>
  <c r="BR49" i="1"/>
  <c r="BR51" i="1"/>
  <c r="BR52" i="1"/>
  <c r="BR53" i="1"/>
  <c r="BR54" i="1"/>
  <c r="BR55" i="1"/>
  <c r="BR57" i="1"/>
  <c r="BR58" i="1"/>
  <c r="BR60" i="1"/>
  <c r="BR61" i="1"/>
  <c r="BR62" i="1"/>
  <c r="BR64" i="1"/>
  <c r="BR65" i="1"/>
  <c r="BR66" i="1"/>
  <c r="BR67" i="1"/>
  <c r="BR69" i="1"/>
  <c r="BR3" i="1"/>
  <c r="CO53" i="1" l="1"/>
  <c r="CM53" i="1"/>
  <c r="CO36" i="1"/>
  <c r="CM36" i="1"/>
  <c r="CO41" i="1"/>
  <c r="CM41" i="1"/>
  <c r="CO42" i="1"/>
  <c r="CM42" i="1"/>
  <c r="CO46" i="1"/>
  <c r="CM46" i="1"/>
  <c r="CO51" i="1"/>
  <c r="CM51" i="1"/>
  <c r="CO47" i="1"/>
  <c r="CM47" i="1"/>
  <c r="CM14" i="1"/>
  <c r="CO33" i="1"/>
  <c r="CM33" i="1"/>
  <c r="CD52" i="1"/>
  <c r="CD42" i="1"/>
  <c r="CD21" i="1"/>
  <c r="CJ3" i="1"/>
  <c r="CM40" i="1"/>
  <c r="CD7" i="1"/>
  <c r="CD9" i="1"/>
  <c r="CD18" i="1"/>
  <c r="CD29" i="1"/>
  <c r="CD39" i="1"/>
  <c r="CD49" i="1"/>
  <c r="CD60" i="1"/>
  <c r="CD51" i="1"/>
  <c r="CD8" i="1"/>
  <c r="CD19" i="1"/>
  <c r="CD41" i="1"/>
  <c r="CD61" i="1"/>
  <c r="CD32" i="1"/>
  <c r="CD62" i="1"/>
  <c r="CD30" i="1"/>
  <c r="CD15" i="1"/>
  <c r="CD36" i="1"/>
  <c r="CD47" i="1"/>
  <c r="CD57" i="1"/>
  <c r="CD67" i="1"/>
  <c r="CD4" i="1"/>
  <c r="CD26" i="1"/>
  <c r="CD5" i="1"/>
  <c r="CD16" i="1"/>
  <c r="CD28" i="1"/>
  <c r="CD38" i="1"/>
  <c r="CD48" i="1"/>
  <c r="CD58" i="1"/>
  <c r="CD69" i="1"/>
  <c r="BS2" i="1"/>
  <c r="CD3" i="1"/>
  <c r="CD11" i="1"/>
  <c r="CD22" i="1"/>
  <c r="CD33" i="1"/>
  <c r="CD43" i="1"/>
  <c r="CD53" i="1"/>
  <c r="CD64" i="1"/>
  <c r="BR72" i="1"/>
  <c r="BR71" i="1"/>
  <c r="CD12" i="1"/>
  <c r="CD24" i="1"/>
  <c r="CD34" i="1"/>
  <c r="CD44" i="1"/>
  <c r="CD54" i="1"/>
  <c r="CD65" i="1"/>
  <c r="CN3" i="1"/>
  <c r="CN72" i="1"/>
  <c r="CC72" i="1"/>
  <c r="CC71" i="1"/>
  <c r="CD13" i="1"/>
  <c r="CD25" i="1"/>
  <c r="CD35" i="1"/>
  <c r="CD46" i="1"/>
  <c r="CD55" i="1"/>
  <c r="CD66" i="1"/>
  <c r="CN71" i="1"/>
  <c r="BL5" i="1"/>
  <c r="BL7" i="1"/>
  <c r="BL8" i="1"/>
  <c r="BL9" i="1"/>
  <c r="BL11" i="1"/>
  <c r="BL12" i="1"/>
  <c r="BL13" i="1"/>
  <c r="BL15" i="1"/>
  <c r="BL16" i="1"/>
  <c r="BL18" i="1"/>
  <c r="BL19" i="1"/>
  <c r="BL21" i="1"/>
  <c r="BL22" i="1"/>
  <c r="BL24" i="1"/>
  <c r="BL25" i="1"/>
  <c r="BL26" i="1"/>
  <c r="BL28" i="1"/>
  <c r="BL29" i="1"/>
  <c r="BL30" i="1"/>
  <c r="BL32" i="1"/>
  <c r="BL33" i="1"/>
  <c r="BL34" i="1"/>
  <c r="BL35" i="1"/>
  <c r="BL36" i="1"/>
  <c r="BL38" i="1"/>
  <c r="BL39" i="1"/>
  <c r="BL41" i="1"/>
  <c r="BL42" i="1"/>
  <c r="BL43" i="1"/>
  <c r="BL44" i="1"/>
  <c r="BL46" i="1"/>
  <c r="BL47" i="1"/>
  <c r="BL48" i="1"/>
  <c r="BL49" i="1"/>
  <c r="BL51" i="1"/>
  <c r="BL52" i="1"/>
  <c r="BL53" i="1"/>
  <c r="BL54" i="1"/>
  <c r="BL55" i="1"/>
  <c r="BL4" i="1"/>
  <c r="BL3" i="1"/>
  <c r="BC69" i="1"/>
  <c r="BC67" i="1"/>
  <c r="BC66" i="1"/>
  <c r="BC65" i="1"/>
  <c r="BC64" i="1"/>
  <c r="BC62" i="1"/>
  <c r="BC61" i="1"/>
  <c r="BC60" i="1"/>
  <c r="BC58" i="1"/>
  <c r="BC57" i="1"/>
  <c r="BC55" i="1"/>
  <c r="BD55" i="1" s="1"/>
  <c r="BC54" i="1"/>
  <c r="BD54" i="1" s="1"/>
  <c r="BC53" i="1"/>
  <c r="BD53" i="1" s="1"/>
  <c r="BC52" i="1"/>
  <c r="BD52" i="1" s="1"/>
  <c r="BC51" i="1"/>
  <c r="BD51" i="1" s="1"/>
  <c r="BC49" i="1"/>
  <c r="BD49" i="1" s="1"/>
  <c r="BC48" i="1"/>
  <c r="BD48" i="1" s="1"/>
  <c r="BC47" i="1"/>
  <c r="BD47" i="1" s="1"/>
  <c r="BC46" i="1"/>
  <c r="BD46" i="1" s="1"/>
  <c r="BC44" i="1"/>
  <c r="BD44" i="1" s="1"/>
  <c r="BC43" i="1"/>
  <c r="BD43" i="1" s="1"/>
  <c r="BC42" i="1"/>
  <c r="BC41" i="1"/>
  <c r="BC39" i="1"/>
  <c r="BD39" i="1" s="1"/>
  <c r="BC38" i="1"/>
  <c r="BD38" i="1" s="1"/>
  <c r="BC36" i="1"/>
  <c r="BD36" i="1" s="1"/>
  <c r="BC35" i="1"/>
  <c r="BD35" i="1" s="1"/>
  <c r="BC34" i="1"/>
  <c r="BD34" i="1" s="1"/>
  <c r="BC33" i="1"/>
  <c r="BC32" i="1"/>
  <c r="BD32" i="1" s="1"/>
  <c r="BC30" i="1"/>
  <c r="BD30" i="1" s="1"/>
  <c r="BC29" i="1"/>
  <c r="BD29" i="1" s="1"/>
  <c r="BC28" i="1"/>
  <c r="BD28" i="1" s="1"/>
  <c r="BC26" i="1"/>
  <c r="BD26" i="1" s="1"/>
  <c r="BC25" i="1"/>
  <c r="BD25" i="1" s="1"/>
  <c r="BC24" i="1"/>
  <c r="BD24" i="1" s="1"/>
  <c r="BC22" i="1"/>
  <c r="BD22" i="1" s="1"/>
  <c r="BC21" i="1"/>
  <c r="BD21" i="1" s="1"/>
  <c r="BC19" i="1"/>
  <c r="BD19" i="1" s="1"/>
  <c r="BC18" i="1"/>
  <c r="BD18" i="1" s="1"/>
  <c r="BC16" i="1"/>
  <c r="BD16" i="1" s="1"/>
  <c r="BC15" i="1"/>
  <c r="BD15" i="1" s="1"/>
  <c r="BC13" i="1"/>
  <c r="BD13" i="1" s="1"/>
  <c r="BC12" i="1"/>
  <c r="BD12" i="1" s="1"/>
  <c r="BC11" i="1"/>
  <c r="BD11" i="1" s="1"/>
  <c r="BC9" i="1"/>
  <c r="BD9" i="1" s="1"/>
  <c r="BC8" i="1"/>
  <c r="BD8" i="1" s="1"/>
  <c r="BC7" i="1"/>
  <c r="BD7" i="1" s="1"/>
  <c r="BC5" i="1"/>
  <c r="BD5" i="1" s="1"/>
  <c r="BC4" i="1"/>
  <c r="BC3" i="1"/>
  <c r="BD3" i="1" s="1"/>
  <c r="BD42" i="1" l="1"/>
  <c r="BB42" i="1"/>
  <c r="BD41" i="1"/>
  <c r="BB41" i="1"/>
  <c r="BD33" i="1"/>
  <c r="BB33" i="1"/>
  <c r="BC71" i="1"/>
  <c r="BC72" i="1"/>
  <c r="BD4" i="1"/>
  <c r="AR4" i="1"/>
  <c r="AR5" i="1"/>
  <c r="AR7" i="1"/>
  <c r="AR8" i="1"/>
  <c r="AR9" i="1"/>
  <c r="AR11" i="1"/>
  <c r="AR12" i="1"/>
  <c r="AR13" i="1"/>
  <c r="AR15" i="1"/>
  <c r="AR16" i="1"/>
  <c r="AR18" i="1"/>
  <c r="AR19" i="1"/>
  <c r="AR21" i="1"/>
  <c r="AR22" i="1"/>
  <c r="AR24" i="1"/>
  <c r="AR25" i="1"/>
  <c r="AR26" i="1"/>
  <c r="AR28" i="1"/>
  <c r="AR29" i="1"/>
  <c r="AR30" i="1"/>
  <c r="AR32" i="1"/>
  <c r="AR33" i="1"/>
  <c r="AR34" i="1"/>
  <c r="AR35" i="1"/>
  <c r="AR36" i="1"/>
  <c r="AR38" i="1"/>
  <c r="AR39" i="1"/>
  <c r="AR41" i="1"/>
  <c r="AR42" i="1"/>
  <c r="AR43" i="1"/>
  <c r="AR44" i="1"/>
  <c r="AR46" i="1"/>
  <c r="AR47" i="1"/>
  <c r="AR48" i="1"/>
  <c r="AR49" i="1"/>
  <c r="AR51" i="1"/>
  <c r="AR52" i="1"/>
  <c r="AR53" i="1"/>
  <c r="AR54" i="1"/>
  <c r="AR55" i="1"/>
  <c r="AR3" i="1"/>
  <c r="AI4" i="1"/>
  <c r="AI5" i="1"/>
  <c r="AI7" i="1"/>
  <c r="AI8" i="1"/>
  <c r="AI9" i="1"/>
  <c r="AI11" i="1"/>
  <c r="AI12" i="1"/>
  <c r="AI13" i="1"/>
  <c r="AI15" i="1"/>
  <c r="AI16" i="1"/>
  <c r="AI18" i="1"/>
  <c r="AI19" i="1"/>
  <c r="AI21" i="1"/>
  <c r="AI22" i="1"/>
  <c r="AI24" i="1"/>
  <c r="AI25" i="1"/>
  <c r="AI26" i="1"/>
  <c r="AI28" i="1"/>
  <c r="AI29" i="1"/>
  <c r="AI30" i="1"/>
  <c r="AI32" i="1"/>
  <c r="AI33" i="1"/>
  <c r="AI34" i="1"/>
  <c r="AI35" i="1"/>
  <c r="AI36" i="1"/>
  <c r="AI38" i="1"/>
  <c r="AI39" i="1"/>
  <c r="AI41" i="1"/>
  <c r="AI42" i="1"/>
  <c r="AI43" i="1"/>
  <c r="AI44" i="1"/>
  <c r="AI46" i="1"/>
  <c r="AI47" i="1"/>
  <c r="AI48" i="1"/>
  <c r="AI49" i="1"/>
  <c r="AI51" i="1"/>
  <c r="AI52" i="1"/>
  <c r="AI53" i="1"/>
  <c r="AI54" i="1"/>
  <c r="AI55" i="1"/>
  <c r="AI3" i="1"/>
  <c r="K4" i="1"/>
  <c r="K5" i="1"/>
  <c r="K7" i="1"/>
  <c r="K8" i="1"/>
  <c r="K9" i="1"/>
  <c r="K11" i="1"/>
  <c r="K12" i="1"/>
  <c r="K13" i="1"/>
  <c r="K15" i="1"/>
  <c r="K16" i="1"/>
  <c r="K18" i="1"/>
  <c r="K19" i="1"/>
  <c r="K21" i="1"/>
  <c r="K22" i="1"/>
  <c r="K24" i="1"/>
  <c r="K25" i="1"/>
  <c r="K26" i="1"/>
  <c r="K28" i="1"/>
  <c r="K29" i="1"/>
  <c r="K30" i="1"/>
  <c r="K32" i="1"/>
  <c r="K33" i="1"/>
  <c r="K34" i="1"/>
  <c r="K35" i="1"/>
  <c r="K36" i="1"/>
  <c r="K38" i="1"/>
  <c r="K39" i="1"/>
  <c r="K41" i="1"/>
  <c r="K42" i="1"/>
  <c r="K43" i="1"/>
  <c r="K44" i="1"/>
  <c r="K46" i="1"/>
  <c r="K47" i="1"/>
  <c r="K48" i="1"/>
  <c r="K49" i="1"/>
  <c r="K51" i="1"/>
  <c r="K52" i="1"/>
  <c r="K53" i="1"/>
  <c r="K54" i="1"/>
  <c r="K55" i="1"/>
  <c r="K3" i="1"/>
  <c r="AX4" i="1"/>
  <c r="AX5" i="1"/>
  <c r="AX7" i="1"/>
  <c r="AX8" i="1"/>
  <c r="AX9" i="1"/>
  <c r="AX11" i="1"/>
  <c r="AX12" i="1"/>
  <c r="AX13" i="1"/>
  <c r="AX15" i="1"/>
  <c r="AX16" i="1"/>
  <c r="AX18" i="1"/>
  <c r="AX19" i="1"/>
  <c r="AX21" i="1"/>
  <c r="AX22" i="1"/>
  <c r="AX24" i="1"/>
  <c r="AX25" i="1"/>
  <c r="AX26" i="1"/>
  <c r="AX28" i="1"/>
  <c r="AX29" i="1"/>
  <c r="AX30" i="1"/>
  <c r="AX32" i="1"/>
  <c r="AX33" i="1"/>
  <c r="AX34" i="1"/>
  <c r="AX35" i="1"/>
  <c r="AX36" i="1"/>
  <c r="AX38" i="1"/>
  <c r="AX39" i="1"/>
  <c r="AX41" i="1"/>
  <c r="AX42" i="1"/>
  <c r="AX43" i="1"/>
  <c r="AX44" i="1"/>
  <c r="AX46" i="1"/>
  <c r="AX47" i="1"/>
  <c r="AX48" i="1"/>
  <c r="AX49" i="1"/>
  <c r="AX51" i="1"/>
  <c r="AX52" i="1"/>
  <c r="AX53" i="1"/>
  <c r="AX54" i="1"/>
  <c r="AX55" i="1"/>
  <c r="AX3" i="1"/>
  <c r="AU4" i="1"/>
  <c r="AU5" i="1"/>
  <c r="AU7" i="1"/>
  <c r="AU8" i="1"/>
  <c r="AU9" i="1"/>
  <c r="AU11" i="1"/>
  <c r="AU12" i="1"/>
  <c r="AU13" i="1"/>
  <c r="AU15" i="1"/>
  <c r="AU16" i="1"/>
  <c r="AU18" i="1"/>
  <c r="AU19" i="1"/>
  <c r="AU21" i="1"/>
  <c r="AU22" i="1"/>
  <c r="AU24" i="1"/>
  <c r="AU25" i="1"/>
  <c r="AU26" i="1"/>
  <c r="AU28" i="1"/>
  <c r="AU29" i="1"/>
  <c r="AU30" i="1"/>
  <c r="AU32" i="1"/>
  <c r="AU33" i="1"/>
  <c r="AU34" i="1"/>
  <c r="AU35" i="1"/>
  <c r="AU36" i="1"/>
  <c r="AU38" i="1"/>
  <c r="AU39" i="1"/>
  <c r="AU41" i="1"/>
  <c r="AU42" i="1"/>
  <c r="AU43" i="1"/>
  <c r="AU44" i="1"/>
  <c r="AU46" i="1"/>
  <c r="AU47" i="1"/>
  <c r="AU48" i="1"/>
  <c r="AU49" i="1"/>
  <c r="AU51" i="1"/>
  <c r="AU52" i="1"/>
  <c r="AU53" i="1"/>
  <c r="AU54" i="1"/>
  <c r="AU55" i="1"/>
  <c r="AU3" i="1"/>
  <c r="AO4" i="1"/>
  <c r="AO5" i="1"/>
  <c r="AO7" i="1"/>
  <c r="AO8" i="1"/>
  <c r="AO9" i="1"/>
  <c r="AO11" i="1"/>
  <c r="AO12" i="1"/>
  <c r="AO13" i="1"/>
  <c r="AO15" i="1"/>
  <c r="AO16" i="1"/>
  <c r="AO18" i="1"/>
  <c r="AO19" i="1"/>
  <c r="AO21" i="1"/>
  <c r="AO22" i="1"/>
  <c r="AO24" i="1"/>
  <c r="AO25" i="1"/>
  <c r="AO26" i="1"/>
  <c r="AO28" i="1"/>
  <c r="AO29" i="1"/>
  <c r="AO30" i="1"/>
  <c r="AO32" i="1"/>
  <c r="AO33" i="1"/>
  <c r="AO34" i="1"/>
  <c r="AO35" i="1"/>
  <c r="AO36" i="1"/>
  <c r="AO38" i="1"/>
  <c r="AO39" i="1"/>
  <c r="AO41" i="1"/>
  <c r="AO42" i="1"/>
  <c r="AO43" i="1"/>
  <c r="AO44" i="1"/>
  <c r="AO46" i="1"/>
  <c r="AO47" i="1"/>
  <c r="AO48" i="1"/>
  <c r="AO49" i="1"/>
  <c r="AO51" i="1"/>
  <c r="AO52" i="1"/>
  <c r="AO53" i="1"/>
  <c r="AO54" i="1"/>
  <c r="AO55" i="1"/>
  <c r="AO3" i="1"/>
  <c r="AL4" i="1"/>
  <c r="AL5" i="1"/>
  <c r="AL7" i="1"/>
  <c r="AL8" i="1"/>
  <c r="AL9" i="1"/>
  <c r="AL11" i="1"/>
  <c r="AL12" i="1"/>
  <c r="AL13" i="1"/>
  <c r="AL15" i="1"/>
  <c r="AL16" i="1"/>
  <c r="AL18" i="1"/>
  <c r="AL19" i="1"/>
  <c r="AL21" i="1"/>
  <c r="AL22" i="1"/>
  <c r="AL24" i="1"/>
  <c r="AL25" i="1"/>
  <c r="AL26" i="1"/>
  <c r="AL28" i="1"/>
  <c r="AL29" i="1"/>
  <c r="AL30" i="1"/>
  <c r="AL32" i="1"/>
  <c r="AL33" i="1"/>
  <c r="AL34" i="1"/>
  <c r="AL35" i="1"/>
  <c r="AL36" i="1"/>
  <c r="AL38" i="1"/>
  <c r="AL39" i="1"/>
  <c r="AL41" i="1"/>
  <c r="AL42" i="1"/>
  <c r="AL43" i="1"/>
  <c r="AL44" i="1"/>
  <c r="AL46" i="1"/>
  <c r="AL47" i="1"/>
  <c r="AL48" i="1"/>
  <c r="AL49" i="1"/>
  <c r="AL51" i="1"/>
  <c r="AL52" i="1"/>
  <c r="AL53" i="1"/>
  <c r="AL54" i="1"/>
  <c r="AL55" i="1"/>
  <c r="AL3" i="1"/>
  <c r="AF4" i="1"/>
  <c r="AF5" i="1"/>
  <c r="AF7" i="1"/>
  <c r="AF8" i="1"/>
  <c r="AF9" i="1"/>
  <c r="AF11" i="1"/>
  <c r="AF12" i="1"/>
  <c r="AF13" i="1"/>
  <c r="AF15" i="1"/>
  <c r="AF16" i="1"/>
  <c r="AF18" i="1"/>
  <c r="AF19" i="1"/>
  <c r="AF21" i="1"/>
  <c r="AF22" i="1"/>
  <c r="AF24" i="1"/>
  <c r="AF25" i="1"/>
  <c r="AF26" i="1"/>
  <c r="AF28" i="1"/>
  <c r="AF29" i="1"/>
  <c r="AF30" i="1"/>
  <c r="AF32" i="1"/>
  <c r="AF33" i="1"/>
  <c r="AF34" i="1"/>
  <c r="AF35" i="1"/>
  <c r="AF36" i="1"/>
  <c r="AF38" i="1"/>
  <c r="AF39" i="1"/>
  <c r="AF41" i="1"/>
  <c r="AF42" i="1"/>
  <c r="AF43" i="1"/>
  <c r="AF44" i="1"/>
  <c r="AF46" i="1"/>
  <c r="AF47" i="1"/>
  <c r="AF48" i="1"/>
  <c r="AF49" i="1"/>
  <c r="AF51" i="1"/>
  <c r="AF52" i="1"/>
  <c r="AF53" i="1"/>
  <c r="AF54" i="1"/>
  <c r="AF55" i="1"/>
  <c r="AF3" i="1"/>
  <c r="AC4" i="1"/>
  <c r="AC5" i="1"/>
  <c r="AC7" i="1"/>
  <c r="AC8" i="1"/>
  <c r="AC9" i="1"/>
  <c r="AC11" i="1"/>
  <c r="AC12" i="1"/>
  <c r="AC13" i="1"/>
  <c r="AC15" i="1"/>
  <c r="AC16" i="1"/>
  <c r="AC18" i="1"/>
  <c r="AC19" i="1"/>
  <c r="AC21" i="1"/>
  <c r="AC22" i="1"/>
  <c r="AC24" i="1"/>
  <c r="AC25" i="1"/>
  <c r="AC26" i="1"/>
  <c r="AC28" i="1"/>
  <c r="AC29" i="1"/>
  <c r="AC30" i="1"/>
  <c r="AC32" i="1"/>
  <c r="AC33" i="1"/>
  <c r="AC34" i="1"/>
  <c r="AC35" i="1"/>
  <c r="AC36" i="1"/>
  <c r="AC38" i="1"/>
  <c r="AC39" i="1"/>
  <c r="AC41" i="1"/>
  <c r="AC42" i="1"/>
  <c r="AC43" i="1"/>
  <c r="AC44" i="1"/>
  <c r="AC46" i="1"/>
  <c r="AC47" i="1"/>
  <c r="AC48" i="1"/>
  <c r="AC49" i="1"/>
  <c r="AC51" i="1"/>
  <c r="AC52" i="1"/>
  <c r="AC53" i="1"/>
  <c r="AC54" i="1"/>
  <c r="AC55" i="1"/>
  <c r="AC3" i="1"/>
  <c r="Z4" i="1"/>
  <c r="Z5" i="1"/>
  <c r="Z7" i="1"/>
  <c r="Z8" i="1"/>
  <c r="Z9" i="1"/>
  <c r="Z11" i="1"/>
  <c r="Z12" i="1"/>
  <c r="Z13" i="1"/>
  <c r="Z15" i="1"/>
  <c r="Z16" i="1"/>
  <c r="Z18" i="1"/>
  <c r="Z19" i="1"/>
  <c r="Z21" i="1"/>
  <c r="Z22" i="1"/>
  <c r="Z24" i="1"/>
  <c r="Z25" i="1"/>
  <c r="Z26" i="1"/>
  <c r="Z28" i="1"/>
  <c r="Z29" i="1"/>
  <c r="Z30" i="1"/>
  <c r="Z32" i="1"/>
  <c r="Z33" i="1"/>
  <c r="Z34" i="1"/>
  <c r="Z35" i="1"/>
  <c r="Z36" i="1"/>
  <c r="Z38" i="1"/>
  <c r="Z39" i="1"/>
  <c r="Z41" i="1"/>
  <c r="Z42" i="1"/>
  <c r="Z43" i="1"/>
  <c r="Z44" i="1"/>
  <c r="Z46" i="1"/>
  <c r="Z47" i="1"/>
  <c r="Z48" i="1"/>
  <c r="Z49" i="1"/>
  <c r="Z51" i="1"/>
  <c r="Z52" i="1"/>
  <c r="Z53" i="1"/>
  <c r="Z54" i="1"/>
  <c r="Z55" i="1"/>
  <c r="Z3" i="1"/>
  <c r="W4" i="1"/>
  <c r="W5" i="1"/>
  <c r="W7" i="1"/>
  <c r="W8" i="1"/>
  <c r="W9" i="1"/>
  <c r="W11" i="1"/>
  <c r="W12" i="1"/>
  <c r="W13" i="1"/>
  <c r="W15" i="1"/>
  <c r="W16" i="1"/>
  <c r="W18" i="1"/>
  <c r="W19" i="1"/>
  <c r="W21" i="1"/>
  <c r="W22" i="1"/>
  <c r="W24" i="1"/>
  <c r="W25" i="1"/>
  <c r="W26" i="1"/>
  <c r="W28" i="1"/>
  <c r="W29" i="1"/>
  <c r="W30" i="1"/>
  <c r="W32" i="1"/>
  <c r="W33" i="1"/>
  <c r="W34" i="1"/>
  <c r="W35" i="1"/>
  <c r="W36" i="1"/>
  <c r="W38" i="1"/>
  <c r="W39" i="1"/>
  <c r="W41" i="1"/>
  <c r="W42" i="1"/>
  <c r="W43" i="1"/>
  <c r="W44" i="1"/>
  <c r="W46" i="1"/>
  <c r="W47" i="1"/>
  <c r="W48" i="1"/>
  <c r="W49" i="1"/>
  <c r="W51" i="1"/>
  <c r="W52" i="1"/>
  <c r="W53" i="1"/>
  <c r="W54" i="1"/>
  <c r="W55" i="1"/>
  <c r="W3" i="1"/>
  <c r="T4" i="1"/>
  <c r="T5" i="1"/>
  <c r="T7" i="1"/>
  <c r="T8" i="1"/>
  <c r="T9" i="1"/>
  <c r="T11" i="1"/>
  <c r="T12" i="1"/>
  <c r="T13" i="1"/>
  <c r="T15" i="1"/>
  <c r="T16" i="1"/>
  <c r="T18" i="1"/>
  <c r="T19" i="1"/>
  <c r="T21" i="1"/>
  <c r="T22" i="1"/>
  <c r="T24" i="1"/>
  <c r="T26" i="1"/>
  <c r="T28" i="1"/>
  <c r="T29" i="1"/>
  <c r="T30" i="1"/>
  <c r="T33" i="1"/>
  <c r="T34" i="1"/>
  <c r="T35" i="1"/>
  <c r="T38" i="1"/>
  <c r="T41" i="1"/>
  <c r="T42" i="1"/>
  <c r="T43" i="1"/>
  <c r="T46" i="1"/>
  <c r="T47" i="1"/>
  <c r="T48" i="1"/>
  <c r="T49" i="1"/>
  <c r="T51" i="1"/>
  <c r="T53" i="1"/>
  <c r="T55" i="1"/>
  <c r="T3" i="1"/>
  <c r="N4" i="1"/>
  <c r="N5" i="1"/>
  <c r="N7" i="1"/>
  <c r="N8" i="1"/>
  <c r="N9" i="1"/>
  <c r="N11" i="1"/>
  <c r="N12" i="1"/>
  <c r="N13" i="1"/>
  <c r="N15" i="1"/>
  <c r="N16" i="1"/>
  <c r="N18" i="1"/>
  <c r="N19" i="1"/>
  <c r="N21" i="1"/>
  <c r="N22" i="1"/>
  <c r="N24" i="1"/>
  <c r="N25" i="1"/>
  <c r="N26" i="1"/>
  <c r="N28" i="1"/>
  <c r="N29" i="1"/>
  <c r="N30" i="1"/>
  <c r="N32" i="1"/>
  <c r="N33" i="1"/>
  <c r="N34" i="1"/>
  <c r="N35" i="1"/>
  <c r="N36" i="1"/>
  <c r="N38" i="1"/>
  <c r="N39" i="1"/>
  <c r="N41" i="1"/>
  <c r="N42" i="1"/>
  <c r="N43" i="1"/>
  <c r="N44" i="1"/>
  <c r="N46" i="1"/>
  <c r="N47" i="1"/>
  <c r="N48" i="1"/>
  <c r="N49" i="1"/>
  <c r="N51" i="1"/>
  <c r="N52" i="1"/>
  <c r="N53" i="1"/>
  <c r="N54" i="1"/>
  <c r="N55" i="1"/>
  <c r="N3" i="1"/>
  <c r="I4" i="1"/>
  <c r="I5" i="1"/>
  <c r="I7" i="1"/>
  <c r="I8" i="1"/>
  <c r="I9" i="1"/>
  <c r="I11" i="1"/>
  <c r="I12" i="1"/>
  <c r="I13" i="1"/>
  <c r="I15" i="1"/>
  <c r="I16" i="1"/>
  <c r="I18" i="1"/>
  <c r="I19" i="1"/>
  <c r="I21" i="1"/>
  <c r="I22" i="1"/>
  <c r="I24" i="1"/>
  <c r="I25" i="1"/>
  <c r="I26" i="1"/>
  <c r="I28" i="1"/>
  <c r="I29" i="1"/>
  <c r="I30" i="1"/>
  <c r="I32" i="1"/>
  <c r="I33" i="1"/>
  <c r="I34" i="1"/>
  <c r="I35" i="1"/>
  <c r="I36" i="1"/>
  <c r="I38" i="1"/>
  <c r="I39" i="1"/>
  <c r="I41" i="1"/>
  <c r="I42" i="1"/>
  <c r="I43" i="1"/>
  <c r="I44" i="1"/>
  <c r="I46" i="1"/>
  <c r="I47" i="1"/>
  <c r="I48" i="1"/>
  <c r="I49" i="1"/>
  <c r="I51" i="1"/>
  <c r="I52" i="1"/>
  <c r="I53" i="1"/>
  <c r="I54" i="1"/>
  <c r="I55" i="1"/>
  <c r="I3" i="1"/>
  <c r="D4" i="1"/>
  <c r="D5" i="1"/>
  <c r="D7" i="1"/>
  <c r="D8" i="1"/>
  <c r="D9" i="1"/>
  <c r="D11" i="1"/>
  <c r="D12" i="1"/>
  <c r="D13" i="1"/>
  <c r="D15" i="1"/>
  <c r="D16" i="1"/>
  <c r="D18" i="1"/>
  <c r="D19" i="1"/>
  <c r="D21" i="1"/>
  <c r="D22" i="1"/>
  <c r="D24" i="1"/>
  <c r="D25" i="1"/>
  <c r="D26" i="1"/>
  <c r="D28" i="1"/>
  <c r="D29" i="1"/>
  <c r="D30" i="1"/>
  <c r="D32" i="1"/>
  <c r="D33" i="1"/>
  <c r="D34" i="1"/>
  <c r="D35" i="1"/>
  <c r="D36" i="1"/>
  <c r="D38" i="1"/>
  <c r="D39" i="1"/>
  <c r="D41" i="1"/>
  <c r="D42" i="1"/>
  <c r="D43" i="1"/>
  <c r="D44" i="1"/>
  <c r="D46" i="1"/>
  <c r="D47" i="1"/>
  <c r="D48" i="1"/>
  <c r="D49" i="1"/>
  <c r="D51" i="1"/>
  <c r="D52" i="1"/>
  <c r="D53" i="1"/>
  <c r="D54" i="1"/>
  <c r="D55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tc={EFCD7FD6-99CD-47C0-83D9-1FDC8863181D}</author>
    <author>tc={7554366C-C6C7-4A19-83CD-AABA4058396D}</author>
    <author>tc={F28EB0AD-E3A5-4763-91EC-E6570EDC9402}</author>
    <author>tc={4B713035-1B34-4A75-AE5A-B814366C2571}</author>
    <author>Per Gunnar Uberg</author>
  </authors>
  <commentList>
    <comment ref="BS1" authorId="0" shapeId="0" xr:uid="{EFCD7FD6-99CD-47C0-83D9-1FDC8863181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Se definisjon nederst</t>
      </text>
    </comment>
    <comment ref="BD2" authorId="1" shapeId="0" xr:uid="{7554366C-C6C7-4A19-83CD-AABA4058396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Prosentpoeng</t>
      </text>
    </comment>
    <comment ref="BS2" authorId="2" shapeId="0" xr:uid="{F28EB0AD-E3A5-4763-91EC-E6570EDC940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korrelasjon andel ikke vestlig fødeland og innvandringkategori B+C</t>
      </text>
    </comment>
    <comment ref="CC2" authorId="3" shapeId="0" xr:uid="{4B713035-1B34-4A75-AE5A-B814366C257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%innv. og norskfødte med innv.foreldre</t>
      </text>
    </comment>
    <comment ref="AY33" authorId="4" shapeId="0" xr:uid="{A4D17E15-4DC2-465C-8C96-D7C535CC8345}">
      <text>
        <r>
          <rPr>
            <b/>
            <sz val="9"/>
            <color indexed="81"/>
            <rFont val="Tahoma"/>
            <charset val="1"/>
          </rPr>
          <t>Per Gunnar Uberg:</t>
        </r>
        <r>
          <rPr>
            <sz val="9"/>
            <color indexed="81"/>
            <rFont val="Tahoma"/>
            <charset val="1"/>
          </rPr>
          <t xml:space="preserve">
Marviksletta</t>
        </r>
      </text>
    </comment>
    <comment ref="AY36" authorId="4" shapeId="0" xr:uid="{98DC9711-669C-43E8-854C-D8B3876B4D45}">
      <text>
        <r>
          <rPr>
            <b/>
            <sz val="9"/>
            <color indexed="81"/>
            <rFont val="Tahoma"/>
            <family val="2"/>
          </rPr>
          <t>Per Gunnar Uberg:</t>
        </r>
        <r>
          <rPr>
            <sz val="9"/>
            <color indexed="81"/>
            <rFont val="Tahoma"/>
            <family val="2"/>
          </rPr>
          <t xml:space="preserve">
Gimle</t>
        </r>
      </text>
    </comment>
    <comment ref="AY46" authorId="4" shapeId="0" xr:uid="{6C0A2D5F-CCA7-438B-993B-BDDEC7D15BA2}">
      <text>
        <r>
          <rPr>
            <b/>
            <sz val="9"/>
            <color indexed="81"/>
            <rFont val="Tahoma"/>
            <charset val="1"/>
          </rPr>
          <t>Per Gunnar Uberg:</t>
        </r>
        <r>
          <rPr>
            <sz val="9"/>
            <color indexed="81"/>
            <rFont val="Tahoma"/>
            <charset val="1"/>
          </rPr>
          <t xml:space="preserve">
Hamresanden</t>
        </r>
      </text>
    </comment>
    <comment ref="AY47" authorId="4" shapeId="0" xr:uid="{A37F2093-E639-4C50-A952-DEC5ADD86345}">
      <text>
        <r>
          <rPr>
            <b/>
            <sz val="9"/>
            <color indexed="81"/>
            <rFont val="Tahoma"/>
            <charset val="1"/>
          </rPr>
          <t>Per Gunnar Uberg:</t>
        </r>
        <r>
          <rPr>
            <sz val="9"/>
            <color indexed="81"/>
            <rFont val="Tahoma"/>
            <charset val="1"/>
          </rPr>
          <t xml:space="preserve">
Solsletta/Nygårdsletta</t>
        </r>
      </text>
    </comment>
    <comment ref="AY51" authorId="4" shapeId="0" xr:uid="{08200CB5-EF92-43F6-92EF-D0D435E31A94}">
      <text>
        <r>
          <rPr>
            <b/>
            <sz val="9"/>
            <color indexed="81"/>
            <rFont val="Tahoma"/>
            <charset val="1"/>
          </rPr>
          <t>Per Gunnar Uberg:</t>
        </r>
        <r>
          <rPr>
            <sz val="9"/>
            <color indexed="81"/>
            <rFont val="Tahoma"/>
            <charset val="1"/>
          </rPr>
          <t xml:space="preserve">
Søm senter</t>
        </r>
      </text>
    </comment>
    <comment ref="AY53" authorId="4" shapeId="0" xr:uid="{1C4B1AD3-62E3-42B9-8463-F9579EB4B93C}">
      <text>
        <r>
          <rPr>
            <b/>
            <sz val="9"/>
            <color indexed="81"/>
            <rFont val="Tahoma"/>
            <charset val="1"/>
          </rPr>
          <t>Per Gunnar Uberg:</t>
        </r>
        <r>
          <rPr>
            <sz val="9"/>
            <color indexed="81"/>
            <rFont val="Tahoma"/>
            <charset val="1"/>
          </rPr>
          <t xml:space="preserve">
Rona senter</t>
        </r>
      </text>
    </comment>
    <comment ref="AY65" authorId="4" shapeId="0" xr:uid="{B7F66CCC-823D-47FA-80A0-B352F92A4482}">
      <text>
        <r>
          <rPr>
            <b/>
            <sz val="9"/>
            <color indexed="81"/>
            <rFont val="Tahoma"/>
            <charset val="1"/>
          </rPr>
          <t>Per Gunnar Uberg:</t>
        </r>
        <r>
          <rPr>
            <sz val="9"/>
            <color indexed="81"/>
            <rFont val="Tahoma"/>
            <charset val="1"/>
          </rPr>
          <t xml:space="preserve">
Kilen</t>
        </r>
      </text>
    </comment>
  </commentList>
</comments>
</file>

<file path=xl/sharedStrings.xml><?xml version="1.0" encoding="utf-8"?>
<sst xmlns="http://schemas.openxmlformats.org/spreadsheetml/2006/main" count="781" uniqueCount="301">
  <si>
    <t>I7. Antall aleneboende</t>
  </si>
  <si>
    <t>I10. Lav utdanning, 16+</t>
  </si>
  <si>
    <t>I13. Ikke oppnådd kompetanse, 21-29 år</t>
  </si>
  <si>
    <t>I15. Personer i lavinntektshusholdninger, EU-50</t>
  </si>
  <si>
    <t>I16.Personer i lavinntektshusholdninger, EU-60</t>
  </si>
  <si>
    <t>I17. Barn i lavinntektshusholdninger, EU-50</t>
  </si>
  <si>
    <t>I18. Barn i lavinntektshusholdninger, EU-60</t>
  </si>
  <si>
    <t>I19. Gjeld over 3 ganger samlet inntekt</t>
  </si>
  <si>
    <t>I20. Mottakere av AAP, 18-66 år</t>
  </si>
  <si>
    <t>I21. Registrert arbeidsledighet, 15-74 år</t>
  </si>
  <si>
    <t>I22. Registrerte ungdomsledighet, 15-29 år</t>
  </si>
  <si>
    <t>I23. Sosialhjelpsmottakere, 16+ år</t>
  </si>
  <si>
    <t>I24. Unge uførepensjonister, 18-44 år</t>
  </si>
  <si>
    <t>I25. Overgangsstønad, kvinner 16-39 år</t>
  </si>
  <si>
    <t>I26. Barn med barnevernstiltak</t>
  </si>
  <si>
    <t>I27. Leide boliger</t>
  </si>
  <si>
    <t>Antall</t>
  </si>
  <si>
    <t>Andel</t>
  </si>
  <si>
    <t>Totalt i kommune</t>
  </si>
  <si>
    <t>01 Flekkerøy SV</t>
  </si>
  <si>
    <t>02 Flekkerøy NØ</t>
  </si>
  <si>
    <t>03 Sjøstrand</t>
  </si>
  <si>
    <t>04 Voie</t>
  </si>
  <si>
    <t>05 Voiebyen SV</t>
  </si>
  <si>
    <t>06 Kjos-Åsane</t>
  </si>
  <si>
    <t>07 Vågsbygd sentrum</t>
  </si>
  <si>
    <t>08 Karuss</t>
  </si>
  <si>
    <t>09 Nedre Slettheia</t>
  </si>
  <si>
    <t>10 Øvre Slettheia</t>
  </si>
  <si>
    <t>11 Hellemyr S</t>
  </si>
  <si>
    <t>12 Hellemyr N</t>
  </si>
  <si>
    <t>13 Tinnheia S</t>
  </si>
  <si>
    <t>14 Tinnheia N</t>
  </si>
  <si>
    <t>16 Kolsberg</t>
  </si>
  <si>
    <t>18 Kvadraturen V</t>
  </si>
  <si>
    <t>19 Kvadraturen SØ</t>
  </si>
  <si>
    <t>20 Posebyen-Eg</t>
  </si>
  <si>
    <t>21 Lund SV</t>
  </si>
  <si>
    <t>22 Valhalla</t>
  </si>
  <si>
    <t>23 Valhalla N</t>
  </si>
  <si>
    <t>24 Nedre Lund</t>
  </si>
  <si>
    <t>25 Nedre Lund NV</t>
  </si>
  <si>
    <t>26 Fagerholt</t>
  </si>
  <si>
    <t>27 Presteheia</t>
  </si>
  <si>
    <t>28 Strai</t>
  </si>
  <si>
    <t>29 Mosby</t>
  </si>
  <si>
    <t>30 Justvik-Ålefjær</t>
  </si>
  <si>
    <t>31 Jærnesheia</t>
  </si>
  <si>
    <t>32 Tveit Ø</t>
  </si>
  <si>
    <t>33 Tveit V</t>
  </si>
  <si>
    <t>34 Hånes S</t>
  </si>
  <si>
    <t>35 Hånes N</t>
  </si>
  <si>
    <t>36 Søm</t>
  </si>
  <si>
    <t>37 Korsvik</t>
  </si>
  <si>
    <t>38 Strømme</t>
  </si>
  <si>
    <t>39 Dvergsnes</t>
  </si>
  <si>
    <t>40 Ytre Randesund</t>
  </si>
  <si>
    <t>41 Vestbygda</t>
  </si>
  <si>
    <t>42 Lunde sentral del</t>
  </si>
  <si>
    <t>43 Tangvall sentrum</t>
  </si>
  <si>
    <t>44 Åros-Høllen</t>
  </si>
  <si>
    <t>45 Tangvall bygd</t>
  </si>
  <si>
    <t>46 Langenes</t>
  </si>
  <si>
    <t>47 Finsland</t>
  </si>
  <si>
    <t>48 Nodeland</t>
  </si>
  <si>
    <t>49 Nodelandsheia</t>
  </si>
  <si>
    <t>50 Rosseland</t>
  </si>
  <si>
    <t>99 Uoppgitt</t>
  </si>
  <si>
    <t>.</t>
  </si>
  <si>
    <t>I14. Median inntekt etter skatt</t>
  </si>
  <si>
    <t>:</t>
  </si>
  <si>
    <t>%18-12</t>
  </si>
  <si>
    <t>%18-11</t>
  </si>
  <si>
    <t>18-12</t>
  </si>
  <si>
    <t>Total</t>
  </si>
  <si>
    <t>1 gift/samb</t>
  </si>
  <si>
    <t>2 alene</t>
  </si>
  <si>
    <t>Levekårssone50</t>
  </si>
  <si>
    <t>1,00 Flekkerøy SV</t>
  </si>
  <si>
    <t>2,00 Flekkerøy NØ</t>
  </si>
  <si>
    <t>3,00 Sjøstrand</t>
  </si>
  <si>
    <t>4,00 Voie</t>
  </si>
  <si>
    <t>5,00 Voiebyen SV</t>
  </si>
  <si>
    <t>6,00 Kjos-Åsane</t>
  </si>
  <si>
    <t>7,00 Vågsbygd sentrum</t>
  </si>
  <si>
    <t>8,00 Karuss</t>
  </si>
  <si>
    <t>9,00 Nedre Slettheia</t>
  </si>
  <si>
    <t>10,00 Øvre Slettheia</t>
  </si>
  <si>
    <t>11,00 Hellemyr S</t>
  </si>
  <si>
    <t>12,00 Hellemyr N</t>
  </si>
  <si>
    <t>13,00 Tinnheia S</t>
  </si>
  <si>
    <t>14,00 Tinnheia N</t>
  </si>
  <si>
    <t>15,00 Grim NØ</t>
  </si>
  <si>
    <t>16,00 Kolsberg</t>
  </si>
  <si>
    <t>17,00 GrimSV</t>
  </si>
  <si>
    <t>18,00 Kvadraturen V</t>
  </si>
  <si>
    <t>19,00 Kvadraturen SØ</t>
  </si>
  <si>
    <t>20,00 Posebyen-Eg</t>
  </si>
  <si>
    <t>21,00 Lund SV</t>
  </si>
  <si>
    <t>22,00 Valhalla</t>
  </si>
  <si>
    <t>23,00 Valhalla N</t>
  </si>
  <si>
    <t>24,00 Nedre Lund</t>
  </si>
  <si>
    <t>25,00 Nedre Lund NV</t>
  </si>
  <si>
    <t>26,00 Fagerholt</t>
  </si>
  <si>
    <t>27,00 Presteheia</t>
  </si>
  <si>
    <t>28,00 Strai</t>
  </si>
  <si>
    <t>29,00 Mosby</t>
  </si>
  <si>
    <t>30,00 Justvik-Ålefjær</t>
  </si>
  <si>
    <t>31,00 Jærnesheia</t>
  </si>
  <si>
    <t>32,00 Tveit Ø</t>
  </si>
  <si>
    <t>33,00 Tveit V</t>
  </si>
  <si>
    <t>34,00 Hånes S</t>
  </si>
  <si>
    <t>35,00 Hånes N</t>
  </si>
  <si>
    <t>36,00 Søm</t>
  </si>
  <si>
    <t>37,00 Korsvik</t>
  </si>
  <si>
    <t>38,00 Strømme</t>
  </si>
  <si>
    <t>39,00 Dvergsnes</t>
  </si>
  <si>
    <t>40,00 Ytre Randesund</t>
  </si>
  <si>
    <t>41,00 Vestbygda</t>
  </si>
  <si>
    <t>42,00 Lunde sentral del</t>
  </si>
  <si>
    <t>43,00 Tangvall sentrum</t>
  </si>
  <si>
    <t>44,00 Åros-Høllen</t>
  </si>
  <si>
    <t>45,00 Tangvall bygd</t>
  </si>
  <si>
    <t>46,00 Langenes</t>
  </si>
  <si>
    <t>47,00 Finsland</t>
  </si>
  <si>
    <t>48,00 Nodeland</t>
  </si>
  <si>
    <t>49,00 Nodelandsheia</t>
  </si>
  <si>
    <t>50,00 Rosseland</t>
  </si>
  <si>
    <t>lavbok</t>
  </si>
  <si>
    <t>e10aarig</t>
  </si>
  <si>
    <t>st.dev</t>
  </si>
  <si>
    <t>diff lavbok</t>
  </si>
  <si>
    <t>diff e.10årig</t>
  </si>
  <si>
    <t>Utdannelse bak hvert barn (17)</t>
  </si>
  <si>
    <t>vestlig</t>
  </si>
  <si>
    <t>total</t>
  </si>
  <si>
    <t>ikkevestlig</t>
  </si>
  <si>
    <t>sum</t>
  </si>
  <si>
    <t>%ikkevestlig</t>
  </si>
  <si>
    <t>befolkning etter fødeland (vestlig/ikkevestlig)-18</t>
  </si>
  <si>
    <t>A</t>
  </si>
  <si>
    <t>B</t>
  </si>
  <si>
    <t>C</t>
  </si>
  <si>
    <t>E</t>
  </si>
  <si>
    <t>F</t>
  </si>
  <si>
    <t>G</t>
  </si>
  <si>
    <t>befolkningen etter innvandringskategori -18</t>
  </si>
  <si>
    <t>Født i Norge med to norskfødte foreldre</t>
  </si>
  <si>
    <t>Innvandrere</t>
  </si>
  <si>
    <t>Norskfødte med innvandrerforeldre</t>
  </si>
  <si>
    <t>Utenlandsfødte med én norskfødt forelder</t>
  </si>
  <si>
    <t>Norskfødte med én utenlandsfødt forelder</t>
  </si>
  <si>
    <t>Utenlandsfødte med to norskfødte foreldre</t>
  </si>
  <si>
    <t>%B+C</t>
  </si>
  <si>
    <t>diff mot fødeland</t>
  </si>
  <si>
    <t>andel av ensl. Fors.</t>
  </si>
  <si>
    <t>diff mot 2012</t>
  </si>
  <si>
    <t>utfl.-17</t>
  </si>
  <si>
    <t>utfl.-18</t>
  </si>
  <si>
    <t>totalt</t>
  </si>
  <si>
    <t>Stabilitet i bomiljøet (utflytting 0-6år)</t>
  </si>
  <si>
    <t>sum 17-18</t>
  </si>
  <si>
    <t>%utfl. 17</t>
  </si>
  <si>
    <t>%utfl. 18</t>
  </si>
  <si>
    <t>%utfl.17-18</t>
  </si>
  <si>
    <t>Flekkerøy SV</t>
  </si>
  <si>
    <t>Flekkerøy NØ</t>
  </si>
  <si>
    <t>Sjøstrand</t>
  </si>
  <si>
    <t>Voie</t>
  </si>
  <si>
    <t>Voiebyen SV</t>
  </si>
  <si>
    <t>Kjos-Åsane</t>
  </si>
  <si>
    <t>Vågsbygd sentrum</t>
  </si>
  <si>
    <t>Karuss</t>
  </si>
  <si>
    <t>Nedre Slettheia</t>
  </si>
  <si>
    <t>Øvre Slettheia</t>
  </si>
  <si>
    <t>Hellemyr S</t>
  </si>
  <si>
    <t>Hellemyr N</t>
  </si>
  <si>
    <t>Tinnheia S</t>
  </si>
  <si>
    <t>Tinnheia N</t>
  </si>
  <si>
    <t>Kolsberg</t>
  </si>
  <si>
    <t>Kvadraturen V</t>
  </si>
  <si>
    <t>Kvadraturen SØ</t>
  </si>
  <si>
    <t>Posebyen-Eg</t>
  </si>
  <si>
    <t>Lund SV</t>
  </si>
  <si>
    <t>Valhalla</t>
  </si>
  <si>
    <t>Valhalla N</t>
  </si>
  <si>
    <t>Nedre Lund</t>
  </si>
  <si>
    <t>Nedre Lund NV</t>
  </si>
  <si>
    <t>Fagerholt</t>
  </si>
  <si>
    <t>Presteheia</t>
  </si>
  <si>
    <t>Strai</t>
  </si>
  <si>
    <t>Mosby</t>
  </si>
  <si>
    <t>Justvik-Ålefjær</t>
  </si>
  <si>
    <t>Jærnesheia</t>
  </si>
  <si>
    <t>Tveit Ø</t>
  </si>
  <si>
    <t>Tveit V</t>
  </si>
  <si>
    <t>Hånes S</t>
  </si>
  <si>
    <t>Hånes N</t>
  </si>
  <si>
    <t>Søm</t>
  </si>
  <si>
    <t>Korsvik</t>
  </si>
  <si>
    <t>Strømme</t>
  </si>
  <si>
    <t>Dvergsnes</t>
  </si>
  <si>
    <t>Ytre Randesund</t>
  </si>
  <si>
    <t>Vestbygda</t>
  </si>
  <si>
    <t>Lunde sentral del</t>
  </si>
  <si>
    <t>Tangvall sentrum</t>
  </si>
  <si>
    <t>Åros-Høllen</t>
  </si>
  <si>
    <t>Tangvall bygd</t>
  </si>
  <si>
    <t>Langenes</t>
  </si>
  <si>
    <t>Finsland</t>
  </si>
  <si>
    <t>Nodeland</t>
  </si>
  <si>
    <t>Nodelandsheia</t>
  </si>
  <si>
    <t>Rosseland</t>
  </si>
  <si>
    <t>diff mot 2013</t>
  </si>
  <si>
    <t>korelasjon lavbok/e.10årig</t>
  </si>
  <si>
    <t>aleneboende</t>
  </si>
  <si>
    <t>lavutdann</t>
  </si>
  <si>
    <t>ikkenåddkomp</t>
  </si>
  <si>
    <t>persEU50</t>
  </si>
  <si>
    <t>persEU60</t>
  </si>
  <si>
    <t>barnEU50</t>
  </si>
  <si>
    <t>barnEU60</t>
  </si>
  <si>
    <t>Gjeld3X</t>
  </si>
  <si>
    <t>AAP</t>
  </si>
  <si>
    <t>ungledig1529</t>
  </si>
  <si>
    <t>ungeuføre</t>
  </si>
  <si>
    <t>leideboliger</t>
  </si>
  <si>
    <t>famstruktur</t>
  </si>
  <si>
    <t>fodkult</t>
  </si>
  <si>
    <t>stabilitet06år</t>
  </si>
  <si>
    <t>Pearson Correlation</t>
  </si>
  <si>
    <t>N</t>
  </si>
  <si>
    <t>Maks</t>
  </si>
  <si>
    <t>Barn etter familiestruktur 2017 (utdfors18)</t>
  </si>
  <si>
    <t>indeks</t>
  </si>
  <si>
    <t>invertert</t>
  </si>
  <si>
    <t>arb0,ledige</t>
  </si>
  <si>
    <t>sos0,hjelp</t>
  </si>
  <si>
    <t>overg0,st0,kv</t>
  </si>
  <si>
    <t>med0,bv0,tiltak</t>
  </si>
  <si>
    <t>innv0,kategori</t>
  </si>
  <si>
    <t>utd0,invertert</t>
  </si>
  <si>
    <t>Sig0, (2-tailed)</t>
  </si>
  <si>
    <t>Grim SØ</t>
  </si>
  <si>
    <t>15 Grim SØ</t>
  </si>
  <si>
    <t>Grim NV</t>
  </si>
  <si>
    <t>17 Grim NV</t>
  </si>
  <si>
    <t>gml.KRS</t>
  </si>
  <si>
    <t>15,00 Grim SØ</t>
  </si>
  <si>
    <t>17,00 Grim NV</t>
  </si>
  <si>
    <t>lokalområde</t>
  </si>
  <si>
    <t>I10</t>
  </si>
  <si>
    <t>I13</t>
  </si>
  <si>
    <t>I15</t>
  </si>
  <si>
    <t>I16</t>
  </si>
  <si>
    <t>I18</t>
  </si>
  <si>
    <t>I19</t>
  </si>
  <si>
    <t>I20</t>
  </si>
  <si>
    <t>I21</t>
  </si>
  <si>
    <t>I23</t>
  </si>
  <si>
    <t>I24</t>
  </si>
  <si>
    <t>I27</t>
  </si>
  <si>
    <t>I7</t>
  </si>
  <si>
    <t>Flekkerøy</t>
  </si>
  <si>
    <t>Gimle</t>
  </si>
  <si>
    <t>Grim torv / Idda</t>
  </si>
  <si>
    <t>Hamresanden</t>
  </si>
  <si>
    <t>Hellemyr</t>
  </si>
  <si>
    <t>Hånes senter</t>
  </si>
  <si>
    <t>Justvik</t>
  </si>
  <si>
    <t>Kilen</t>
  </si>
  <si>
    <t>Kvadraturen</t>
  </si>
  <si>
    <t>Lund torv/Rundingen</t>
  </si>
  <si>
    <t>Lunde</t>
  </si>
  <si>
    <t>Marviksletta</t>
  </si>
  <si>
    <t>Rona</t>
  </si>
  <si>
    <t>Solsletta/Nygårdsletta</t>
  </si>
  <si>
    <t>Tangvall</t>
  </si>
  <si>
    <t>Tinnheia</t>
  </si>
  <si>
    <t>Trekanten</t>
  </si>
  <si>
    <t>Voie senter (suppa)</t>
  </si>
  <si>
    <t>Vågsbygd senter</t>
  </si>
  <si>
    <t>lav utd.</t>
  </si>
  <si>
    <t>pers. lavinnt.50</t>
  </si>
  <si>
    <t>pers. lavinnt.60</t>
  </si>
  <si>
    <t>barn lavint.60</t>
  </si>
  <si>
    <t>gjeld&gt;3xinnt.</t>
  </si>
  <si>
    <t>AAP 18-66 år</t>
  </si>
  <si>
    <t>ledige</t>
  </si>
  <si>
    <t>ledige 15-29år</t>
  </si>
  <si>
    <t>uføre 18-44år</t>
  </si>
  <si>
    <t>leide boliger</t>
  </si>
  <si>
    <t>kommunen</t>
  </si>
  <si>
    <t>Voie senter</t>
  </si>
  <si>
    <t>Grim Torv</t>
  </si>
  <si>
    <t>Fagerholdt</t>
  </si>
  <si>
    <t>Søm senter</t>
  </si>
  <si>
    <t>utfl.0-6år</t>
  </si>
  <si>
    <t>enslige fors.</t>
  </si>
  <si>
    <t>ikke oppnådd studiekompetanse</t>
  </si>
  <si>
    <t>Innvandr. B+C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</si>
</sst>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\ %"/>
    <numFmt numFmtId="165" formatCode="0.000"/>
    <numFmt numFmtId="166" formatCode="0.0000"/>
    <numFmt numFmtId="167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10"/>
      <color rgb="FF112277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24"/>
      <color theme="6" tint="-0.499984740745262"/>
      <name val="Arial"/>
      <family val="2"/>
    </font>
    <font>
      <sz val="10"/>
      <name val="Arial"/>
      <family val="2"/>
    </font>
    <font>
      <sz val="10"/>
      <name val="Arial"/>
    </font>
    <font>
      <sz val="9"/>
      <color indexed="60"/>
      <name val="Arial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B0B7BB"/>
      </right>
      <top/>
      <bottom style="medium">
        <color rgb="FFB0B7BB"/>
      </bottom>
      <diagonal/>
    </border>
    <border>
      <left/>
      <right/>
      <top/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 style="medium">
        <color rgb="FFC1C1C1"/>
      </top>
      <bottom/>
      <diagonal/>
    </border>
    <border>
      <left/>
      <right style="medium">
        <color rgb="FFB0B7BB"/>
      </right>
      <top style="medium">
        <color rgb="FFC1C1C1"/>
      </top>
      <bottom style="medium">
        <color rgb="FFB0B7BB"/>
      </bottom>
      <diagonal/>
    </border>
    <border>
      <left/>
      <right/>
      <top style="medium">
        <color rgb="FFC1C1C1"/>
      </top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/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/>
      <bottom/>
      <diagonal/>
    </border>
    <border>
      <left style="medium">
        <color rgb="FFB0B7BB"/>
      </left>
      <right/>
      <top style="medium">
        <color rgb="FFC1C1C1"/>
      </top>
      <bottom style="medium">
        <color rgb="FFB0B7BB"/>
      </bottom>
      <diagonal/>
    </border>
    <border>
      <left style="medium">
        <color rgb="FFB0B7BB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1"/>
      </left>
      <right/>
      <top style="thin">
        <color indexed="63"/>
      </top>
      <bottom style="thin">
        <color indexed="62"/>
      </bottom>
      <diagonal/>
    </border>
    <border>
      <left style="thin">
        <color indexed="61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rgb="FFC1C1C1"/>
      </top>
      <bottom style="medium">
        <color rgb="FFB0B7BB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7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4" fillId="3" borderId="0" xfId="0" applyFont="1" applyFill="1"/>
    <xf numFmtId="164" fontId="0" fillId="0" borderId="0" xfId="2" applyNumberFormat="1" applyFont="1"/>
    <xf numFmtId="43" fontId="0" fillId="0" borderId="0" xfId="1" applyFont="1"/>
    <xf numFmtId="0" fontId="0" fillId="0" borderId="0" xfId="0" applyAlignment="1">
      <alignment horizontal="center"/>
    </xf>
    <xf numFmtId="0" fontId="6" fillId="0" borderId="0" xfId="3"/>
    <xf numFmtId="0" fontId="7" fillId="0" borderId="0" xfId="4"/>
    <xf numFmtId="165" fontId="7" fillId="0" borderId="0" xfId="4" applyNumberFormat="1"/>
    <xf numFmtId="0" fontId="0" fillId="0" borderId="0" xfId="0" applyAlignment="1">
      <alignment horizontal="center" vertical="center" wrapText="1"/>
    </xf>
    <xf numFmtId="2" fontId="0" fillId="0" borderId="0" xfId="0" applyNumberFormat="1"/>
    <xf numFmtId="1" fontId="0" fillId="8" borderId="0" xfId="0" applyNumberFormat="1" applyFill="1"/>
    <xf numFmtId="1" fontId="0" fillId="0" borderId="13" xfId="0" applyNumberFormat="1" applyBorder="1"/>
    <xf numFmtId="1" fontId="0" fillId="0" borderId="0" xfId="0" applyNumberFormat="1"/>
    <xf numFmtId="1" fontId="0" fillId="9" borderId="0" xfId="0" applyNumberFormat="1" applyFill="1"/>
    <xf numFmtId="164" fontId="0" fillId="0" borderId="13" xfId="2" applyNumberFormat="1" applyFont="1" applyBorder="1"/>
    <xf numFmtId="164" fontId="0" fillId="0" borderId="0" xfId="0" applyNumberFormat="1"/>
    <xf numFmtId="166" fontId="0" fillId="0" borderId="0" xfId="0" applyNumberFormat="1"/>
    <xf numFmtId="165" fontId="0" fillId="0" borderId="0" xfId="0" applyNumberFormat="1"/>
    <xf numFmtId="2" fontId="8" fillId="0" borderId="11" xfId="4" applyNumberFormat="1" applyFont="1" applyBorder="1" applyAlignment="1">
      <alignment horizontal="right" vertical="top"/>
    </xf>
    <xf numFmtId="2" fontId="8" fillId="0" borderId="12" xfId="4" applyNumberFormat="1" applyFont="1" applyBorder="1" applyAlignment="1">
      <alignment horizontal="right" vertical="top"/>
    </xf>
    <xf numFmtId="0" fontId="10" fillId="0" borderId="0" xfId="0" applyFont="1"/>
    <xf numFmtId="164" fontId="0" fillId="0" borderId="0" xfId="1" applyNumberFormat="1" applyFont="1"/>
    <xf numFmtId="0" fontId="13" fillId="7" borderId="0" xfId="0" applyFont="1" applyFill="1"/>
    <xf numFmtId="0" fontId="0" fillId="10" borderId="0" xfId="0" applyFill="1"/>
    <xf numFmtId="2" fontId="13" fillId="7" borderId="0" xfId="0" applyNumberFormat="1" applyFont="1" applyFill="1"/>
    <xf numFmtId="2" fontId="0" fillId="10" borderId="0" xfId="0" applyNumberFormat="1" applyFill="1"/>
    <xf numFmtId="2" fontId="0" fillId="11" borderId="0" xfId="0" applyNumberFormat="1" applyFill="1"/>
    <xf numFmtId="167" fontId="0" fillId="11" borderId="0" xfId="1" applyNumberFormat="1" applyFont="1" applyFill="1"/>
    <xf numFmtId="167" fontId="0" fillId="12" borderId="0" xfId="1" applyNumberFormat="1" applyFont="1" applyFill="1"/>
    <xf numFmtId="0" fontId="0" fillId="0" borderId="0" xfId="0" applyAlignment="1">
      <alignment horizontal="right"/>
    </xf>
    <xf numFmtId="0" fontId="0" fillId="0" borderId="13" xfId="0" applyBorder="1"/>
    <xf numFmtId="165" fontId="0" fillId="0" borderId="13" xfId="0" applyNumberFormat="1" applyBorder="1"/>
    <xf numFmtId="0" fontId="0" fillId="0" borderId="0" xfId="0" applyBorder="1"/>
    <xf numFmtId="0" fontId="11" fillId="7" borderId="0" xfId="0" applyFont="1" applyFill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center" wrapText="1"/>
    </xf>
    <xf numFmtId="164" fontId="0" fillId="0" borderId="13" xfId="1" applyNumberFormat="1" applyFont="1" applyBorder="1"/>
    <xf numFmtId="0" fontId="0" fillId="7" borderId="0" xfId="0" applyFill="1"/>
    <xf numFmtId="0" fontId="0" fillId="7" borderId="13" xfId="0" applyFill="1" applyBorder="1"/>
    <xf numFmtId="164" fontId="0" fillId="7" borderId="13" xfId="2" applyNumberFormat="1" applyFont="1" applyFill="1" applyBorder="1"/>
    <xf numFmtId="167" fontId="0" fillId="13" borderId="13" xfId="1" applyNumberFormat="1" applyFont="1" applyFill="1" applyBorder="1"/>
    <xf numFmtId="164" fontId="0" fillId="13" borderId="13" xfId="2" applyNumberFormat="1" applyFont="1" applyFill="1" applyBorder="1"/>
    <xf numFmtId="0" fontId="0" fillId="13" borderId="0" xfId="0" applyFill="1"/>
    <xf numFmtId="0" fontId="0" fillId="4" borderId="0" xfId="0" applyFill="1"/>
    <xf numFmtId="0" fontId="0" fillId="12" borderId="0" xfId="0" applyFill="1"/>
    <xf numFmtId="164" fontId="0" fillId="4" borderId="0" xfId="0" applyNumberFormat="1" applyFill="1"/>
    <xf numFmtId="164" fontId="0" fillId="4" borderId="13" xfId="2" applyNumberFormat="1" applyFont="1" applyFill="1" applyBorder="1"/>
    <xf numFmtId="0" fontId="0" fillId="0" borderId="15" xfId="0" applyBorder="1"/>
    <xf numFmtId="0" fontId="0" fillId="4" borderId="13" xfId="0" applyFill="1" applyBorder="1"/>
    <xf numFmtId="164" fontId="0" fillId="0" borderId="15" xfId="2" applyNumberFormat="1" applyFont="1" applyBorder="1"/>
    <xf numFmtId="0" fontId="0" fillId="12" borderId="13" xfId="0" applyFill="1" applyBorder="1"/>
    <xf numFmtId="164" fontId="0" fillId="12" borderId="13" xfId="2" applyNumberFormat="1" applyFont="1" applyFill="1" applyBorder="1"/>
    <xf numFmtId="0" fontId="0" fillId="4" borderId="15" xfId="0" applyFill="1" applyBorder="1"/>
    <xf numFmtId="0" fontId="0" fillId="4" borderId="16" xfId="0" applyFill="1" applyBorder="1"/>
    <xf numFmtId="164" fontId="0" fillId="4" borderId="16" xfId="2" applyNumberFormat="1" applyFont="1" applyFill="1" applyBorder="1"/>
    <xf numFmtId="0" fontId="13" fillId="0" borderId="0" xfId="0" applyFont="1"/>
    <xf numFmtId="9" fontId="13" fillId="13" borderId="13" xfId="2" applyFont="1" applyFill="1" applyBorder="1"/>
    <xf numFmtId="0" fontId="13" fillId="0" borderId="13" xfId="0" applyFont="1" applyBorder="1"/>
    <xf numFmtId="0" fontId="13" fillId="7" borderId="13" xfId="0" applyFont="1" applyFill="1" applyBorder="1"/>
    <xf numFmtId="0" fontId="17" fillId="0" borderId="13" xfId="3" applyFont="1" applyBorder="1"/>
    <xf numFmtId="0" fontId="13" fillId="4" borderId="0" xfId="0" applyFont="1" applyFill="1"/>
    <xf numFmtId="0" fontId="13" fillId="0" borderId="15" xfId="0" applyFont="1" applyBorder="1"/>
    <xf numFmtId="0" fontId="18" fillId="0" borderId="15" xfId="0" applyFont="1" applyBorder="1" applyAlignment="1">
      <alignment horizontal="left"/>
    </xf>
    <xf numFmtId="0" fontId="13" fillId="4" borderId="13" xfId="0" applyFont="1" applyFill="1" applyBorder="1"/>
    <xf numFmtId="0" fontId="13" fillId="12" borderId="13" xfId="0" applyFont="1" applyFill="1" applyBorder="1"/>
    <xf numFmtId="0" fontId="13" fillId="8" borderId="13" xfId="0" applyFont="1" applyFill="1" applyBorder="1"/>
    <xf numFmtId="0" fontId="13" fillId="4" borderId="15" xfId="0" applyFont="1" applyFill="1" applyBorder="1"/>
    <xf numFmtId="0" fontId="13" fillId="12" borderId="0" xfId="0" applyFont="1" applyFill="1"/>
    <xf numFmtId="164" fontId="0" fillId="0" borderId="0" xfId="2" applyNumberFormat="1" applyFont="1" applyFill="1" applyBorder="1"/>
    <xf numFmtId="0" fontId="0" fillId="14" borderId="13" xfId="0" applyFill="1" applyBorder="1"/>
    <xf numFmtId="167" fontId="0" fillId="14" borderId="13" xfId="1" applyNumberFormat="1" applyFont="1" applyFill="1" applyBorder="1"/>
  </cellXfs>
  <cellStyles count="5">
    <cellStyle name="Komma" xfId="1" builtinId="3"/>
    <cellStyle name="Normal" xfId="0" builtinId="0"/>
    <cellStyle name="Normal_Ark1" xfId="3" xr:uid="{B6585CFD-98AA-4DCA-BE1C-CF50640DD017}"/>
    <cellStyle name="Normal_Ark1_1" xfId="4" xr:uid="{8F543800-501B-4830-8242-213EAB006968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indikatorer!$A$112</c:f>
              <c:strCache>
                <c:ptCount val="1"/>
                <c:pt idx="0">
                  <c:v>Fagerholt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indikatorer!$B$112:$N$112</c:f>
              <c:numCache>
                <c:formatCode>0.000</c:formatCode>
                <c:ptCount val="13"/>
                <c:pt idx="0">
                  <c:v>0.77542372881355925</c:v>
                </c:pt>
                <c:pt idx="1">
                  <c:v>0.91153846153846152</c:v>
                </c:pt>
                <c:pt idx="2">
                  <c:v>0.90566037735849059</c:v>
                </c:pt>
                <c:pt idx="3">
                  <c:v>0.59055118110236227</c:v>
                </c:pt>
                <c:pt idx="4">
                  <c:v>0.66666666666666663</c:v>
                </c:pt>
                <c:pt idx="5">
                  <c:v>0.62831858407079644</c:v>
                </c:pt>
                <c:pt idx="6">
                  <c:v>0.7396449704142013</c:v>
                </c:pt>
                <c:pt idx="7">
                  <c:v>0.86274509803921584</c:v>
                </c:pt>
                <c:pt idx="8">
                  <c:v>0.94117647058823539</c:v>
                </c:pt>
                <c:pt idx="9">
                  <c:v>0.67741935483870974</c:v>
                </c:pt>
                <c:pt idx="10">
                  <c:v>0.75555555555555554</c:v>
                </c:pt>
                <c:pt idx="11">
                  <c:v>0.99578059071729963</c:v>
                </c:pt>
                <c:pt idx="12">
                  <c:v>0.87371134020618557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6-41B2-92F3-B51DC96D46EC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6-41B2-92F3-B51DC96D4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indikatorer!$A$120</c:f>
              <c:strCache>
                <c:ptCount val="1"/>
                <c:pt idx="0">
                  <c:v>Kilen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indikatorer!$B$120:$N$120</c:f>
              <c:numCache>
                <c:formatCode>0.000</c:formatCode>
                <c:ptCount val="13"/>
                <c:pt idx="0">
                  <c:v>1.1779661016949152</c:v>
                </c:pt>
                <c:pt idx="1">
                  <c:v>1.3153846153846156</c:v>
                </c:pt>
                <c:pt idx="2">
                  <c:v>0.45283018867924529</c:v>
                </c:pt>
                <c:pt idx="3">
                  <c:v>0.59055118110236227</c:v>
                </c:pt>
                <c:pt idx="4">
                  <c:v>0.41520467836257302</c:v>
                </c:pt>
                <c:pt idx="5">
                  <c:v>1.154867256637168</c:v>
                </c:pt>
                <c:pt idx="6">
                  <c:v>0.68639053254437876</c:v>
                </c:pt>
                <c:pt idx="7">
                  <c:v>0.62745098039215697</c:v>
                </c:pt>
                <c:pt idx="8">
                  <c:v>0.41176470588235292</c:v>
                </c:pt>
                <c:pt idx="9">
                  <c:v>0.45161290322580638</c:v>
                </c:pt>
                <c:pt idx="10">
                  <c:v>1.9333333333333331</c:v>
                </c:pt>
                <c:pt idx="11">
                  <c:v>0.64556962025316456</c:v>
                </c:pt>
                <c:pt idx="12">
                  <c:v>0.84278350515463929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4-46B0-8A4E-0B94A3B299F1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4-46B0-8A4E-0B94A3B29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indikatorer!$A$121</c:f>
              <c:strCache>
                <c:ptCount val="1"/>
                <c:pt idx="0">
                  <c:v>Kvadraturen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indikatorer!$B$121:$N$121</c:f>
              <c:numCache>
                <c:formatCode>0.000</c:formatCode>
                <c:ptCount val="13"/>
                <c:pt idx="0">
                  <c:v>1.0084745762711864</c:v>
                </c:pt>
                <c:pt idx="1">
                  <c:v>0.88846153846153852</c:v>
                </c:pt>
                <c:pt idx="2">
                  <c:v>2</c:v>
                </c:pt>
                <c:pt idx="3">
                  <c:v>3.0787401574803153</c:v>
                </c:pt>
                <c:pt idx="4">
                  <c:v>1.5087719298245612</c:v>
                </c:pt>
                <c:pt idx="5">
                  <c:v>1.7212389380530972</c:v>
                </c:pt>
                <c:pt idx="6">
                  <c:v>2.8875739644970415</c:v>
                </c:pt>
                <c:pt idx="7">
                  <c:v>1.215686274509804</c:v>
                </c:pt>
                <c:pt idx="8">
                  <c:v>1.1176470588235294</c:v>
                </c:pt>
                <c:pt idx="9">
                  <c:v>2.032258064516129</c:v>
                </c:pt>
                <c:pt idx="10">
                  <c:v>0.91111111111111098</c:v>
                </c:pt>
                <c:pt idx="11">
                  <c:v>2.0210970464135021</c:v>
                </c:pt>
                <c:pt idx="12">
                  <c:v>1.5257731958762888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2-4154-AED1-8718DADDDAF0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2-4154-AED1-8718DADDD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indikatorer!$A$122</c:f>
              <c:strCache>
                <c:ptCount val="1"/>
                <c:pt idx="0">
                  <c:v>Langenes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indikatorer!$B$122:$N$122</c:f>
              <c:numCache>
                <c:formatCode>0.000</c:formatCode>
                <c:ptCount val="13"/>
                <c:pt idx="0">
                  <c:v>0.90254237288135586</c:v>
                </c:pt>
                <c:pt idx="1">
                  <c:v>0.87692307692307692</c:v>
                </c:pt>
                <c:pt idx="2">
                  <c:v>1.2075471698113209</c:v>
                </c:pt>
                <c:pt idx="3">
                  <c:v>0.92913385826771666</c:v>
                </c:pt>
                <c:pt idx="4">
                  <c:v>0.55555555555555547</c:v>
                </c:pt>
                <c:pt idx="5">
                  <c:v>0.83185840707964598</c:v>
                </c:pt>
                <c:pt idx="6">
                  <c:v>0.60355029585798814</c:v>
                </c:pt>
                <c:pt idx="7">
                  <c:v>0.96078431372549034</c:v>
                </c:pt>
                <c:pt idx="8">
                  <c:v>0.76470588235294124</c:v>
                </c:pt>
                <c:pt idx="9">
                  <c:v>0.87096774193548387</c:v>
                </c:pt>
                <c:pt idx="10">
                  <c:v>0.8222222222222223</c:v>
                </c:pt>
                <c:pt idx="11">
                  <c:v>0.79746835443037967</c:v>
                </c:pt>
                <c:pt idx="12">
                  <c:v>0.86855670103092797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7-4743-9123-4013E1C63A73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7-4743-9123-4013E1C6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indikatorer!$A$123</c:f>
              <c:strCache>
                <c:ptCount val="1"/>
                <c:pt idx="0">
                  <c:v>Lund torv/Rundingen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indikatorer!$B$123:$N$123</c:f>
              <c:numCache>
                <c:formatCode>0.000</c:formatCode>
                <c:ptCount val="13"/>
                <c:pt idx="0">
                  <c:v>0.6271186440677966</c:v>
                </c:pt>
                <c:pt idx="1">
                  <c:v>0.59615384615384615</c:v>
                </c:pt>
                <c:pt idx="2">
                  <c:v>1.1320754716981132</c:v>
                </c:pt>
                <c:pt idx="3">
                  <c:v>0.80314960629921262</c:v>
                </c:pt>
                <c:pt idx="4">
                  <c:v>0.76023391812865493</c:v>
                </c:pt>
                <c:pt idx="5">
                  <c:v>1.1504424778761062</c:v>
                </c:pt>
                <c:pt idx="6">
                  <c:v>1.3905325443786984</c:v>
                </c:pt>
                <c:pt idx="7">
                  <c:v>0.74509803921568629</c:v>
                </c:pt>
                <c:pt idx="8">
                  <c:v>0.76470588235294124</c:v>
                </c:pt>
                <c:pt idx="9">
                  <c:v>0.67741935483870974</c:v>
                </c:pt>
                <c:pt idx="10">
                  <c:v>0.64444444444444438</c:v>
                </c:pt>
                <c:pt idx="11">
                  <c:v>1.4556962025316456</c:v>
                </c:pt>
                <c:pt idx="12">
                  <c:v>1.2886597938144331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2-4321-8D96-DE32501BA4DD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2-4321-8D96-DE32501BA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indikatorer!$A$124</c:f>
              <c:strCache>
                <c:ptCount val="1"/>
                <c:pt idx="0">
                  <c:v>Lunde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indikatorer!$B$124:$N$124</c:f>
              <c:numCache>
                <c:formatCode>0.000</c:formatCode>
                <c:ptCount val="13"/>
                <c:pt idx="0">
                  <c:v>1.0593220338983049</c:v>
                </c:pt>
                <c:pt idx="1">
                  <c:v>1.1961538461538461</c:v>
                </c:pt>
                <c:pt idx="2">
                  <c:v>0.84905660377358494</c:v>
                </c:pt>
                <c:pt idx="3">
                  <c:v>0.96062992125984248</c:v>
                </c:pt>
                <c:pt idx="4">
                  <c:v>0.55555555555555547</c:v>
                </c:pt>
                <c:pt idx="5">
                  <c:v>1.0929203539823007</c:v>
                </c:pt>
                <c:pt idx="6">
                  <c:v>0.80473372781065089</c:v>
                </c:pt>
                <c:pt idx="7">
                  <c:v>0.94117647058823528</c:v>
                </c:pt>
                <c:pt idx="8">
                  <c:v>1</c:v>
                </c:pt>
                <c:pt idx="9">
                  <c:v>1</c:v>
                </c:pt>
                <c:pt idx="10">
                  <c:v>1.4</c:v>
                </c:pt>
                <c:pt idx="11">
                  <c:v>0.65822784810126578</c:v>
                </c:pt>
                <c:pt idx="12">
                  <c:v>0.72422680412371143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8-4AE9-B3F2-530A3419AE77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8-4AE9-B3F2-530A3419A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indikatorer!$A$125</c:f>
              <c:strCache>
                <c:ptCount val="1"/>
                <c:pt idx="0">
                  <c:v>Marviksletta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indikatorer!$B$125:$N$125</c:f>
              <c:numCache>
                <c:formatCode>0.000</c:formatCode>
                <c:ptCount val="13"/>
                <c:pt idx="0">
                  <c:v>0.74576271186440679</c:v>
                </c:pt>
                <c:pt idx="1">
                  <c:v>0.58461538461538454</c:v>
                </c:pt>
                <c:pt idx="2">
                  <c:v>0.92452830188679258</c:v>
                </c:pt>
                <c:pt idx="3">
                  <c:v>0.88976377952755914</c:v>
                </c:pt>
                <c:pt idx="4">
                  <c:v>0.67836257309941517</c:v>
                </c:pt>
                <c:pt idx="5">
                  <c:v>1.1150442477876106</c:v>
                </c:pt>
                <c:pt idx="6">
                  <c:v>0.75147928994082847</c:v>
                </c:pt>
                <c:pt idx="7">
                  <c:v>0.72549019607843146</c:v>
                </c:pt>
                <c:pt idx="8">
                  <c:v>0.41176470588235292</c:v>
                </c:pt>
                <c:pt idx="9">
                  <c:v>0.67741935483870974</c:v>
                </c:pt>
                <c:pt idx="10">
                  <c:v>0.57777777777777783</c:v>
                </c:pt>
                <c:pt idx="11">
                  <c:v>0.89451476793248941</c:v>
                </c:pt>
                <c:pt idx="12">
                  <c:v>0.97938144329896915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9-4540-917A-DEC3038CC142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9-4540-917A-DEC3038CC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indikatorer!$A$126</c:f>
              <c:strCache>
                <c:ptCount val="1"/>
                <c:pt idx="0">
                  <c:v>Mosby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indikatorer!$B$126:$N$126</c:f>
              <c:numCache>
                <c:formatCode>0.000</c:formatCode>
                <c:ptCount val="13"/>
                <c:pt idx="0">
                  <c:v>1.2118644067796609</c:v>
                </c:pt>
                <c:pt idx="1">
                  <c:v>1.4</c:v>
                </c:pt>
                <c:pt idx="2">
                  <c:v>1.0188679245283019</c:v>
                </c:pt>
                <c:pt idx="3">
                  <c:v>1.1968503937007875</c:v>
                </c:pt>
                <c:pt idx="4">
                  <c:v>1.0409356725146199</c:v>
                </c:pt>
                <c:pt idx="5">
                  <c:v>1.2920353982300883</c:v>
                </c:pt>
                <c:pt idx="6">
                  <c:v>0.72781065088757402</c:v>
                </c:pt>
                <c:pt idx="7">
                  <c:v>1.411764705882353</c:v>
                </c:pt>
                <c:pt idx="8">
                  <c:v>1.1764705882352942</c:v>
                </c:pt>
                <c:pt idx="9">
                  <c:v>1.4193548387096775</c:v>
                </c:pt>
                <c:pt idx="10">
                  <c:v>1.4</c:v>
                </c:pt>
                <c:pt idx="11">
                  <c:v>0.59071729957805907</c:v>
                </c:pt>
                <c:pt idx="12">
                  <c:v>0.80412371134020622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B-4E62-B68F-E67FBDD74F7C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2B-4E62-B68F-E67FBDD7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indikatorer!$A$127</c:f>
              <c:strCache>
                <c:ptCount val="1"/>
                <c:pt idx="0">
                  <c:v>Nodeland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indikatorer!$B$127:$N$127</c:f>
              <c:numCache>
                <c:formatCode>0.000</c:formatCode>
                <c:ptCount val="13"/>
                <c:pt idx="0">
                  <c:v>1.3050847457627117</c:v>
                </c:pt>
                <c:pt idx="1">
                  <c:v>1.4076923076923078</c:v>
                </c:pt>
                <c:pt idx="2">
                  <c:v>0.71698113207547165</c:v>
                </c:pt>
                <c:pt idx="3">
                  <c:v>0.91338582677165359</c:v>
                </c:pt>
                <c:pt idx="4">
                  <c:v>1.0350877192982455</c:v>
                </c:pt>
                <c:pt idx="5">
                  <c:v>1.1061946902654867</c:v>
                </c:pt>
                <c:pt idx="6">
                  <c:v>1.1183431952662721</c:v>
                </c:pt>
                <c:pt idx="7">
                  <c:v>1.1176470588235294</c:v>
                </c:pt>
                <c:pt idx="8">
                  <c:v>1.1176470588235294</c:v>
                </c:pt>
                <c:pt idx="9">
                  <c:v>0.77419354838709675</c:v>
                </c:pt>
                <c:pt idx="10">
                  <c:v>1.4888888888888889</c:v>
                </c:pt>
                <c:pt idx="11">
                  <c:v>0.65400843881856541</c:v>
                </c:pt>
                <c:pt idx="12">
                  <c:v>0.86082474226804129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3-45BD-A7E7-45BADD70C4D2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3-45BD-A7E7-45BADD70C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indikatorer!$A$128</c:f>
              <c:strCache>
                <c:ptCount val="1"/>
                <c:pt idx="0">
                  <c:v>Rona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indikatorer!$B$128:$N$128</c:f>
              <c:numCache>
                <c:formatCode>0.000</c:formatCode>
                <c:ptCount val="13"/>
                <c:pt idx="0">
                  <c:v>0.88983050847457623</c:v>
                </c:pt>
                <c:pt idx="1">
                  <c:v>0.92692307692307696</c:v>
                </c:pt>
                <c:pt idx="2">
                  <c:v>0.81132075471698117</c:v>
                </c:pt>
                <c:pt idx="3">
                  <c:v>0.86614173228346458</c:v>
                </c:pt>
                <c:pt idx="4">
                  <c:v>0.81871345029239762</c:v>
                </c:pt>
                <c:pt idx="5">
                  <c:v>0.74778761061946897</c:v>
                </c:pt>
                <c:pt idx="6">
                  <c:v>0.88165680473372787</c:v>
                </c:pt>
                <c:pt idx="7">
                  <c:v>0.90196078431372551</c:v>
                </c:pt>
                <c:pt idx="8">
                  <c:v>0.94117647058823539</c:v>
                </c:pt>
                <c:pt idx="9">
                  <c:v>0.77419354838709675</c:v>
                </c:pt>
                <c:pt idx="10">
                  <c:v>0.8666666666666667</c:v>
                </c:pt>
                <c:pt idx="11">
                  <c:v>0.81434599156118148</c:v>
                </c:pt>
                <c:pt idx="12">
                  <c:v>0.85051546391752586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A-48EE-8EE3-FDAF3B71A058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A-48EE-8EE3-FDAF3B71A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indikatorer!$A$129</c:f>
              <c:strCache>
                <c:ptCount val="1"/>
                <c:pt idx="0">
                  <c:v>Rosseland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indikatorer!$B$129:$N$129</c:f>
              <c:numCache>
                <c:formatCode>0.000</c:formatCode>
                <c:ptCount val="13"/>
                <c:pt idx="0">
                  <c:v>1.4194915254237288</c:v>
                </c:pt>
                <c:pt idx="1">
                  <c:v>1.473076923076923</c:v>
                </c:pt>
                <c:pt idx="2">
                  <c:v>1.1132075471698115</c:v>
                </c:pt>
                <c:pt idx="3">
                  <c:v>1.283464566929134</c:v>
                </c:pt>
                <c:pt idx="4">
                  <c:v>1.3333333333333333</c:v>
                </c:pt>
                <c:pt idx="5">
                  <c:v>0.96460176991150437</c:v>
                </c:pt>
                <c:pt idx="6">
                  <c:v>0.82248520710059181</c:v>
                </c:pt>
                <c:pt idx="7">
                  <c:v>1.196078431372549</c:v>
                </c:pt>
                <c:pt idx="8">
                  <c:v>1.2352941176470589</c:v>
                </c:pt>
                <c:pt idx="9">
                  <c:v>1.1935483870967742</c:v>
                </c:pt>
                <c:pt idx="10">
                  <c:v>2</c:v>
                </c:pt>
                <c:pt idx="11">
                  <c:v>0.84810126582278489</c:v>
                </c:pt>
                <c:pt idx="12">
                  <c:v>0.85824742268041232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4-4750-966A-F5000D1F1386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4-4750-966A-F5000D1F1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indikatorer!$A$111</c:f>
              <c:strCache>
                <c:ptCount val="1"/>
                <c:pt idx="0">
                  <c:v>Dvergsnes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indikatorer!$B$111:$N$111</c:f>
              <c:numCache>
                <c:formatCode>0.000</c:formatCode>
                <c:ptCount val="13"/>
                <c:pt idx="0">
                  <c:v>0.80084745762711851</c:v>
                </c:pt>
                <c:pt idx="1">
                  <c:v>0.75</c:v>
                </c:pt>
                <c:pt idx="2">
                  <c:v>0.56603773584905659</c:v>
                </c:pt>
                <c:pt idx="3">
                  <c:v>0.48031496062992124</c:v>
                </c:pt>
                <c:pt idx="4">
                  <c:v>0.60233918128654973</c:v>
                </c:pt>
                <c:pt idx="5">
                  <c:v>0.70796460176991149</c:v>
                </c:pt>
                <c:pt idx="6">
                  <c:v>0.92899408284023677</c:v>
                </c:pt>
                <c:pt idx="7">
                  <c:v>0.84313725490196079</c:v>
                </c:pt>
                <c:pt idx="8">
                  <c:v>0.76470588235294124</c:v>
                </c:pt>
                <c:pt idx="9">
                  <c:v>0.45161290322580638</c:v>
                </c:pt>
                <c:pt idx="10">
                  <c:v>0.60000000000000009</c:v>
                </c:pt>
                <c:pt idx="11">
                  <c:v>0.61603375527426163</c:v>
                </c:pt>
                <c:pt idx="12">
                  <c:v>0.66752577319587625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A-4519-86D1-B14F8357C3F0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A-4519-86D1-B14F8357C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crossAx val="1141822704"/>
        <c:crosses val="autoZero"/>
        <c:crossBetween val="between"/>
      </c:valAx>
      <c:spPr>
        <a:solidFill>
          <a:srgbClr val="FFFF00"/>
        </a:solidFill>
        <a:ln>
          <a:solidFill>
            <a:schemeClr val="accent3">
              <a:shade val="95000"/>
              <a:satMod val="105000"/>
            </a:schemeClr>
          </a:solidFill>
          <a:prstDash val="sysDot"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indikatorer!$A$130</c:f>
              <c:strCache>
                <c:ptCount val="1"/>
                <c:pt idx="0">
                  <c:v>Solsletta/Nygårdsletta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indikatorer!$B$130:$N$130</c:f>
              <c:numCache>
                <c:formatCode>0.000</c:formatCode>
                <c:ptCount val="13"/>
                <c:pt idx="0">
                  <c:v>1.1991525423728813</c:v>
                </c:pt>
                <c:pt idx="1">
                  <c:v>1.473076923076923</c:v>
                </c:pt>
                <c:pt idx="2">
                  <c:v>0.62264150943396224</c:v>
                </c:pt>
                <c:pt idx="3">
                  <c:v>0.47244094488188981</c:v>
                </c:pt>
                <c:pt idx="4">
                  <c:v>0.6900584795321637</c:v>
                </c:pt>
                <c:pt idx="5">
                  <c:v>1.2035398230088494</c:v>
                </c:pt>
                <c:pt idx="6">
                  <c:v>0.93491124260355041</c:v>
                </c:pt>
                <c:pt idx="7">
                  <c:v>1.1372549019607843</c:v>
                </c:pt>
                <c:pt idx="8">
                  <c:v>0.88235294117647056</c:v>
                </c:pt>
                <c:pt idx="9">
                  <c:v>0.54838709677419351</c:v>
                </c:pt>
                <c:pt idx="10">
                  <c:v>0.62222222222222223</c:v>
                </c:pt>
                <c:pt idx="11">
                  <c:v>0.66666666666666674</c:v>
                </c:pt>
                <c:pt idx="12">
                  <c:v>0.66752577319587625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6-4313-9F7C-7C39E5DFC5F7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6-4313-9F7C-7C39E5DFC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indikatorer!$A$131</c:f>
              <c:strCache>
                <c:ptCount val="1"/>
                <c:pt idx="0">
                  <c:v>Strai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indikatorer!$B$131:$N$131</c:f>
              <c:numCache>
                <c:formatCode>0.000</c:formatCode>
                <c:ptCount val="13"/>
                <c:pt idx="0">
                  <c:v>1.0127118644067796</c:v>
                </c:pt>
                <c:pt idx="1">
                  <c:v>1.1499999999999999</c:v>
                </c:pt>
                <c:pt idx="2">
                  <c:v>0.43396226415094336</c:v>
                </c:pt>
                <c:pt idx="3">
                  <c:v>0.7165354330708662</c:v>
                </c:pt>
                <c:pt idx="4">
                  <c:v>0.91228070175438591</c:v>
                </c:pt>
                <c:pt idx="5">
                  <c:v>0.80973451327433621</c:v>
                </c:pt>
                <c:pt idx="6">
                  <c:v>0.82248520710059181</c:v>
                </c:pt>
                <c:pt idx="7">
                  <c:v>0.98039215686274517</c:v>
                </c:pt>
                <c:pt idx="8">
                  <c:v>0.88235294117647056</c:v>
                </c:pt>
                <c:pt idx="9">
                  <c:v>0.77419354838709675</c:v>
                </c:pt>
                <c:pt idx="10">
                  <c:v>0.91111111111111098</c:v>
                </c:pt>
                <c:pt idx="11">
                  <c:v>0.83966244725738393</c:v>
                </c:pt>
                <c:pt idx="12">
                  <c:v>0.78608247422680422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A-42F0-8642-CA73A98359DE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A-42F0-8642-CA73A9835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indikatorer!$A$132</c:f>
              <c:strCache>
                <c:ptCount val="1"/>
                <c:pt idx="0">
                  <c:v>Tangvall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indikatorer!$B$132:$N$132</c:f>
              <c:numCache>
                <c:formatCode>0.000</c:formatCode>
                <c:ptCount val="13"/>
                <c:pt idx="0">
                  <c:v>1.0847457627118644</c:v>
                </c:pt>
                <c:pt idx="1">
                  <c:v>1.1538461538461537</c:v>
                </c:pt>
                <c:pt idx="2">
                  <c:v>0.92452830188679258</c:v>
                </c:pt>
                <c:pt idx="3">
                  <c:v>1.283464566929134</c:v>
                </c:pt>
                <c:pt idx="4">
                  <c:v>0.66666666666666663</c:v>
                </c:pt>
                <c:pt idx="5">
                  <c:v>1.1194690265486724</c:v>
                </c:pt>
                <c:pt idx="6">
                  <c:v>0.92899408284023677</c:v>
                </c:pt>
                <c:pt idx="7">
                  <c:v>0.86274509803921584</c:v>
                </c:pt>
                <c:pt idx="8">
                  <c:v>1.0588235294117647</c:v>
                </c:pt>
                <c:pt idx="9">
                  <c:v>1.3548387096774195</c:v>
                </c:pt>
                <c:pt idx="10">
                  <c:v>1.3555555555555554</c:v>
                </c:pt>
                <c:pt idx="11">
                  <c:v>0.73417721518987333</c:v>
                </c:pt>
                <c:pt idx="12">
                  <c:v>0.88917525773195882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0-47CF-AE85-F600600C9B35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B0-47CF-AE85-F600600C9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indikatorer!$A$133</c:f>
              <c:strCache>
                <c:ptCount val="1"/>
                <c:pt idx="0">
                  <c:v>Tinnheia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indikatorer!$B$133:$N$133</c:f>
              <c:numCache>
                <c:formatCode>0.000</c:formatCode>
                <c:ptCount val="13"/>
                <c:pt idx="0">
                  <c:v>1.2203389830508473</c:v>
                </c:pt>
                <c:pt idx="1">
                  <c:v>1.2692307692307692</c:v>
                </c:pt>
                <c:pt idx="2">
                  <c:v>0.8867924528301887</c:v>
                </c:pt>
                <c:pt idx="3">
                  <c:v>1.2913385826771653</c:v>
                </c:pt>
                <c:pt idx="4">
                  <c:v>1.4035087719298245</c:v>
                </c:pt>
                <c:pt idx="5">
                  <c:v>1.4203539823008848</c:v>
                </c:pt>
                <c:pt idx="6">
                  <c:v>0.97041420118343191</c:v>
                </c:pt>
                <c:pt idx="7">
                  <c:v>1.2549019607843139</c:v>
                </c:pt>
                <c:pt idx="8">
                  <c:v>1.2352941176470589</c:v>
                </c:pt>
                <c:pt idx="9">
                  <c:v>0.96774193548387089</c:v>
                </c:pt>
                <c:pt idx="10">
                  <c:v>1.088888888888889</c:v>
                </c:pt>
                <c:pt idx="11">
                  <c:v>0.51476793248945141</c:v>
                </c:pt>
                <c:pt idx="12">
                  <c:v>1.1237113402061858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A-4AAD-B919-CA07DDED1BF4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AA-4AAD-B919-CA07DDED1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indikatorer!$A$134</c:f>
              <c:strCache>
                <c:ptCount val="1"/>
                <c:pt idx="0">
                  <c:v>Trekanten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indikatorer!$B$134:$N$134</c:f>
              <c:numCache>
                <c:formatCode>0.000</c:formatCode>
                <c:ptCount val="13"/>
                <c:pt idx="0">
                  <c:v>1.3983050847457625</c:v>
                </c:pt>
                <c:pt idx="1">
                  <c:v>1.4961538461538462</c:v>
                </c:pt>
                <c:pt idx="2">
                  <c:v>1.6981132075471699</c:v>
                </c:pt>
                <c:pt idx="3">
                  <c:v>2.0551181102362208</c:v>
                </c:pt>
                <c:pt idx="4">
                  <c:v>2.3450292397660819</c:v>
                </c:pt>
                <c:pt idx="5">
                  <c:v>1.0575221238938053</c:v>
                </c:pt>
                <c:pt idx="6">
                  <c:v>0.96449704142011849</c:v>
                </c:pt>
                <c:pt idx="7">
                  <c:v>1.1568627450980393</c:v>
                </c:pt>
                <c:pt idx="8">
                  <c:v>1.2352941176470589</c:v>
                </c:pt>
                <c:pt idx="9">
                  <c:v>1.6129032258064515</c:v>
                </c:pt>
                <c:pt idx="10">
                  <c:v>1.6222222222222222</c:v>
                </c:pt>
                <c:pt idx="11">
                  <c:v>0.62869198312236285</c:v>
                </c:pt>
                <c:pt idx="12">
                  <c:v>1.0077319587628868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0-46CE-B40C-A3D4F61FCC47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0-46CE-B40C-A3D4F61FC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indikatorer!$A$135</c:f>
              <c:strCache>
                <c:ptCount val="1"/>
                <c:pt idx="0">
                  <c:v>Søm senter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indikatorer!$B$135:$N$135</c:f>
              <c:numCache>
                <c:formatCode>0.000</c:formatCode>
                <c:ptCount val="13"/>
                <c:pt idx="0">
                  <c:v>0.78389830508474567</c:v>
                </c:pt>
                <c:pt idx="1">
                  <c:v>0.9538461538461539</c:v>
                </c:pt>
                <c:pt idx="2">
                  <c:v>0.69811320754716988</c:v>
                </c:pt>
                <c:pt idx="3">
                  <c:v>0.5275590551181103</c:v>
                </c:pt>
                <c:pt idx="4">
                  <c:v>0.68421052631578938</c:v>
                </c:pt>
                <c:pt idx="5">
                  <c:v>0.80973451327433621</c:v>
                </c:pt>
                <c:pt idx="6">
                  <c:v>0.65088757396449715</c:v>
                </c:pt>
                <c:pt idx="7">
                  <c:v>0.86274509803921584</c:v>
                </c:pt>
                <c:pt idx="8">
                  <c:v>0.88235294117647056</c:v>
                </c:pt>
                <c:pt idx="9">
                  <c:v>0.77419354838709675</c:v>
                </c:pt>
                <c:pt idx="10">
                  <c:v>0.75555555555555554</c:v>
                </c:pt>
                <c:pt idx="11">
                  <c:v>0.60337552742616041</c:v>
                </c:pt>
                <c:pt idx="12">
                  <c:v>0.62113402061855683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4-471D-958E-BA419F8A6FB9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4-471D-958E-BA419F8A6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indikatorer!$A$136</c:f>
              <c:strCache>
                <c:ptCount val="1"/>
                <c:pt idx="0">
                  <c:v>Voie senter (suppa)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indikatorer!$B$136:$N$136</c:f>
              <c:numCache>
                <c:formatCode>0.000</c:formatCode>
                <c:ptCount val="13"/>
                <c:pt idx="0">
                  <c:v>1.0423728813559321</c:v>
                </c:pt>
                <c:pt idx="1">
                  <c:v>1.0461538461538462</c:v>
                </c:pt>
                <c:pt idx="2">
                  <c:v>0.8867924528301887</c:v>
                </c:pt>
                <c:pt idx="3">
                  <c:v>0.92913385826771666</c:v>
                </c:pt>
                <c:pt idx="4">
                  <c:v>0.97660818713450281</c:v>
                </c:pt>
                <c:pt idx="5">
                  <c:v>1.070796460176991</c:v>
                </c:pt>
                <c:pt idx="6">
                  <c:v>0.7396449704142013</c:v>
                </c:pt>
                <c:pt idx="7">
                  <c:v>0.96078431372549034</c:v>
                </c:pt>
                <c:pt idx="8">
                  <c:v>0.94117647058823539</c:v>
                </c:pt>
                <c:pt idx="9">
                  <c:v>0.87096774193548387</c:v>
                </c:pt>
                <c:pt idx="10">
                  <c:v>1.0666666666666667</c:v>
                </c:pt>
                <c:pt idx="11">
                  <c:v>0.64135021097046407</c:v>
                </c:pt>
                <c:pt idx="12">
                  <c:v>0.83247422680412375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F-4223-89C6-E101962233A6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F-4223-89C6-E10196223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indikatorer!$A$137</c:f>
              <c:strCache>
                <c:ptCount val="1"/>
                <c:pt idx="0">
                  <c:v>Vågsbygd senter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indikatorer!$B$137:$N$137</c:f>
              <c:numCache>
                <c:formatCode>0.000</c:formatCode>
                <c:ptCount val="13"/>
                <c:pt idx="0">
                  <c:v>1.1271186440677965</c:v>
                </c:pt>
                <c:pt idx="1">
                  <c:v>1.1192307692307693</c:v>
                </c:pt>
                <c:pt idx="2">
                  <c:v>0.8867924528301887</c:v>
                </c:pt>
                <c:pt idx="3">
                  <c:v>1.0866141732283465</c:v>
                </c:pt>
                <c:pt idx="4">
                  <c:v>1.1461988304093567</c:v>
                </c:pt>
                <c:pt idx="5">
                  <c:v>1.1017699115044246</c:v>
                </c:pt>
                <c:pt idx="6">
                  <c:v>0.7396449704142013</c:v>
                </c:pt>
                <c:pt idx="7">
                  <c:v>1.1176470588235294</c:v>
                </c:pt>
                <c:pt idx="8">
                  <c:v>0.88235294117647056</c:v>
                </c:pt>
                <c:pt idx="9">
                  <c:v>1.032258064516129</c:v>
                </c:pt>
                <c:pt idx="10">
                  <c:v>1.5555555555555556</c:v>
                </c:pt>
                <c:pt idx="11">
                  <c:v>0.68776371308016881</c:v>
                </c:pt>
                <c:pt idx="12">
                  <c:v>0.95618556701030943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1-47C7-8615-899E02C28AF5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F1-47C7-8615-899E02C28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indikatorer!$A$113</c:f>
              <c:strCache>
                <c:ptCount val="1"/>
                <c:pt idx="0">
                  <c:v>Flekkerøy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indikatorer!$B$113:$N$113</c:f>
              <c:numCache>
                <c:formatCode>0.000</c:formatCode>
                <c:ptCount val="13"/>
                <c:pt idx="0">
                  <c:v>0.90677966101694907</c:v>
                </c:pt>
                <c:pt idx="1">
                  <c:v>0.72692307692307689</c:v>
                </c:pt>
                <c:pt idx="2">
                  <c:v>0.75471698113207553</c:v>
                </c:pt>
                <c:pt idx="3">
                  <c:v>0.76377952755905509</c:v>
                </c:pt>
                <c:pt idx="4">
                  <c:v>0.53801169590643261</c:v>
                </c:pt>
                <c:pt idx="5">
                  <c:v>0.68584070796460173</c:v>
                </c:pt>
                <c:pt idx="6">
                  <c:v>0.71005917159763321</c:v>
                </c:pt>
                <c:pt idx="7">
                  <c:v>0.92156862745098045</c:v>
                </c:pt>
                <c:pt idx="8">
                  <c:v>0.58823529411764708</c:v>
                </c:pt>
                <c:pt idx="9">
                  <c:v>0.64516129032258063</c:v>
                </c:pt>
                <c:pt idx="10">
                  <c:v>0.77777777777777779</c:v>
                </c:pt>
                <c:pt idx="11">
                  <c:v>0.67932489451476796</c:v>
                </c:pt>
                <c:pt idx="12">
                  <c:v>0.60567010309278357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A-4EFB-A47C-76C98C62F637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A-4EFB-A47C-76C98C62F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indikatorer!$A$114</c:f>
              <c:strCache>
                <c:ptCount val="1"/>
                <c:pt idx="0">
                  <c:v>Gimle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indikatorer!$B$114:$N$114</c:f>
              <c:numCache>
                <c:formatCode>0.000</c:formatCode>
                <c:ptCount val="13"/>
                <c:pt idx="0">
                  <c:v>0.66101694915254228</c:v>
                </c:pt>
                <c:pt idx="1">
                  <c:v>0.94230769230769229</c:v>
                </c:pt>
                <c:pt idx="2">
                  <c:v>0.679245283018868</c:v>
                </c:pt>
                <c:pt idx="3">
                  <c:v>0.54330708661417326</c:v>
                </c:pt>
                <c:pt idx="4">
                  <c:v>0.46783625730994149</c:v>
                </c:pt>
                <c:pt idx="5">
                  <c:v>0.7256637168141592</c:v>
                </c:pt>
                <c:pt idx="6">
                  <c:v>0.65088757396449715</c:v>
                </c:pt>
                <c:pt idx="7">
                  <c:v>1.0588235294117649</c:v>
                </c:pt>
                <c:pt idx="8">
                  <c:v>0.94117647058823539</c:v>
                </c:pt>
                <c:pt idx="9">
                  <c:v>0.61290322580645151</c:v>
                </c:pt>
                <c:pt idx="10">
                  <c:v>0.24444444444444446</c:v>
                </c:pt>
                <c:pt idx="11">
                  <c:v>1.0464135021097047</c:v>
                </c:pt>
                <c:pt idx="12">
                  <c:v>0.84793814432989689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A-4B62-8493-EB670511CB56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A-4B62-8493-EB670511C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indikatorer!$A$115</c:f>
              <c:strCache>
                <c:ptCount val="1"/>
                <c:pt idx="0">
                  <c:v>Grim torv / Idda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indikatorer!$B$115:$N$115</c:f>
              <c:numCache>
                <c:formatCode>0.000</c:formatCode>
                <c:ptCount val="13"/>
                <c:pt idx="0">
                  <c:v>1.1610169491525422</c:v>
                </c:pt>
                <c:pt idx="1">
                  <c:v>1.2269230769230768</c:v>
                </c:pt>
                <c:pt idx="2">
                  <c:v>1.7924528301886793</c:v>
                </c:pt>
                <c:pt idx="3">
                  <c:v>2.1653543307086616</c:v>
                </c:pt>
                <c:pt idx="4">
                  <c:v>1.5146198830409354</c:v>
                </c:pt>
                <c:pt idx="5">
                  <c:v>1.5973451327433628</c:v>
                </c:pt>
                <c:pt idx="6">
                  <c:v>1.4792899408284026</c:v>
                </c:pt>
                <c:pt idx="7">
                  <c:v>1.0980392156862746</c:v>
                </c:pt>
                <c:pt idx="8">
                  <c:v>1.2941176470588236</c:v>
                </c:pt>
                <c:pt idx="9">
                  <c:v>1.7419354838709677</c:v>
                </c:pt>
                <c:pt idx="10">
                  <c:v>1.2222222222222223</c:v>
                </c:pt>
                <c:pt idx="11">
                  <c:v>1.1898734177215189</c:v>
                </c:pt>
                <c:pt idx="12">
                  <c:v>1.1881443298969074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0-4BC5-9ED4-4203E94A1F8C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D0-4BC5-9ED4-4203E94A1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indikatorer!$A$116</c:f>
              <c:strCache>
                <c:ptCount val="1"/>
                <c:pt idx="0">
                  <c:v>Hamresanden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indikatorer!$B$116:$N$116</c:f>
              <c:numCache>
                <c:formatCode>0.000</c:formatCode>
                <c:ptCount val="13"/>
                <c:pt idx="0">
                  <c:v>1</c:v>
                </c:pt>
                <c:pt idx="1">
                  <c:v>1.3346153846153848</c:v>
                </c:pt>
                <c:pt idx="2">
                  <c:v>0.92452830188679258</c:v>
                </c:pt>
                <c:pt idx="3">
                  <c:v>0.69291338582677175</c:v>
                </c:pt>
                <c:pt idx="4">
                  <c:v>0.83040935672514604</c:v>
                </c:pt>
                <c:pt idx="5">
                  <c:v>0.79203539823008839</c:v>
                </c:pt>
                <c:pt idx="6">
                  <c:v>0.66863905325443795</c:v>
                </c:pt>
                <c:pt idx="7">
                  <c:v>0.98039215686274517</c:v>
                </c:pt>
                <c:pt idx="8">
                  <c:v>1</c:v>
                </c:pt>
                <c:pt idx="9">
                  <c:v>0.70967741935483875</c:v>
                </c:pt>
                <c:pt idx="10">
                  <c:v>0.8222222222222223</c:v>
                </c:pt>
                <c:pt idx="11">
                  <c:v>0.78481012658227856</c:v>
                </c:pt>
                <c:pt idx="12">
                  <c:v>0.82216494845360832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1-4C1F-A3EA-64F649067670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1-4C1F-A3EA-64F64906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indikatorer!$A$117</c:f>
              <c:strCache>
                <c:ptCount val="1"/>
                <c:pt idx="0">
                  <c:v>Hellemyr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indikatorer!$B$117:$N$117</c:f>
              <c:numCache>
                <c:formatCode>0.000</c:formatCode>
                <c:ptCount val="13"/>
                <c:pt idx="0">
                  <c:v>1.1398305084745761</c:v>
                </c:pt>
                <c:pt idx="1">
                  <c:v>1.25</c:v>
                </c:pt>
                <c:pt idx="2">
                  <c:v>1.1698113207547169</c:v>
                </c:pt>
                <c:pt idx="3">
                  <c:v>1.188976377952756</c:v>
                </c:pt>
                <c:pt idx="4">
                  <c:v>1.4795321637426899</c:v>
                </c:pt>
                <c:pt idx="5">
                  <c:v>0.90707964601769908</c:v>
                </c:pt>
                <c:pt idx="6">
                  <c:v>0.9822485207100593</c:v>
                </c:pt>
                <c:pt idx="7">
                  <c:v>1.0588235294117649</c:v>
                </c:pt>
                <c:pt idx="8">
                  <c:v>1.1176470588235294</c:v>
                </c:pt>
                <c:pt idx="9">
                  <c:v>1.2903225806451613</c:v>
                </c:pt>
                <c:pt idx="10">
                  <c:v>1</c:v>
                </c:pt>
                <c:pt idx="11">
                  <c:v>0.66244725738396626</c:v>
                </c:pt>
                <c:pt idx="12">
                  <c:v>0.65979381443298979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B-4668-8B39-EC069E3561A3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4B-4668-8B39-EC069E356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indikatorer!$A$118</c:f>
              <c:strCache>
                <c:ptCount val="1"/>
                <c:pt idx="0">
                  <c:v>Hånes senter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indikatorer!$B$118:$N$118</c:f>
              <c:numCache>
                <c:formatCode>0.000</c:formatCode>
                <c:ptCount val="13"/>
                <c:pt idx="0">
                  <c:v>1</c:v>
                </c:pt>
                <c:pt idx="1">
                  <c:v>1.1730769230769231</c:v>
                </c:pt>
                <c:pt idx="2">
                  <c:v>0.7735849056603773</c:v>
                </c:pt>
                <c:pt idx="3">
                  <c:v>0.93700787401574814</c:v>
                </c:pt>
                <c:pt idx="4">
                  <c:v>1.0877192982456141</c:v>
                </c:pt>
                <c:pt idx="5">
                  <c:v>1.0265486725663715</c:v>
                </c:pt>
                <c:pt idx="6">
                  <c:v>0.76331360946745574</c:v>
                </c:pt>
                <c:pt idx="7">
                  <c:v>1.0196078431372551</c:v>
                </c:pt>
                <c:pt idx="8">
                  <c:v>0.76470588235294124</c:v>
                </c:pt>
                <c:pt idx="9">
                  <c:v>0.70967741935483875</c:v>
                </c:pt>
                <c:pt idx="10">
                  <c:v>0.93333333333333335</c:v>
                </c:pt>
                <c:pt idx="11">
                  <c:v>0.45569620253164561</c:v>
                </c:pt>
                <c:pt idx="12">
                  <c:v>0.82731958762886604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9-4F1B-934C-804E6E622940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49-4F1B-934C-804E6E62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indikatorer!$A$119</c:f>
              <c:strCache>
                <c:ptCount val="1"/>
                <c:pt idx="0">
                  <c:v>Justvik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indikatorer!$B$119:$N$119</c:f>
              <c:numCache>
                <c:formatCode>0.000</c:formatCode>
                <c:ptCount val="13"/>
                <c:pt idx="0">
                  <c:v>0.87711864406779649</c:v>
                </c:pt>
                <c:pt idx="1">
                  <c:v>0.91923076923076918</c:v>
                </c:pt>
                <c:pt idx="2">
                  <c:v>0.69811320754716988</c:v>
                </c:pt>
                <c:pt idx="3">
                  <c:v>0.45669291338582679</c:v>
                </c:pt>
                <c:pt idx="4">
                  <c:v>0.80116959064327475</c:v>
                </c:pt>
                <c:pt idx="5">
                  <c:v>0.80973451327433621</c:v>
                </c:pt>
                <c:pt idx="6">
                  <c:v>0.76331360946745574</c:v>
                </c:pt>
                <c:pt idx="7">
                  <c:v>1.0784313725490198</c:v>
                </c:pt>
                <c:pt idx="8">
                  <c:v>0.88235294117647056</c:v>
                </c:pt>
                <c:pt idx="9">
                  <c:v>0.61290322580645151</c:v>
                </c:pt>
                <c:pt idx="10">
                  <c:v>0.64444444444444438</c:v>
                </c:pt>
                <c:pt idx="11">
                  <c:v>0.53164556962025311</c:v>
                </c:pt>
                <c:pt idx="12">
                  <c:v>0.64432989690721654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2-49E1-B5B4-A0BF98346417}"/>
            </c:ext>
          </c:extLst>
        </c:ser>
        <c:ser>
          <c:idx val="1"/>
          <c:order val="1"/>
          <c:tx>
            <c:strRef>
              <c:f>indikatorer!$A$138</c:f>
              <c:strCache>
                <c:ptCount val="1"/>
                <c:pt idx="0">
                  <c:v>kommunen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strRef>
              <c:f>indikatorer!$B$110:$N$110</c:f>
              <c:strCache>
                <c:ptCount val="13"/>
                <c:pt idx="0">
                  <c:v>lav utd.</c:v>
                </c:pt>
                <c:pt idx="1">
                  <c:v>ikke oppnådd studiekompetanse</c:v>
                </c:pt>
                <c:pt idx="2">
                  <c:v>pers. lavinnt.50</c:v>
                </c:pt>
                <c:pt idx="3">
                  <c:v>barn lavint.60</c:v>
                </c:pt>
                <c:pt idx="4">
                  <c:v>Innvandr. B+C</c:v>
                </c:pt>
                <c:pt idx="5">
                  <c:v>enslige fors.</c:v>
                </c:pt>
                <c:pt idx="6">
                  <c:v>utfl.0-6år</c:v>
                </c:pt>
                <c:pt idx="7">
                  <c:v>AAP 18-66 år</c:v>
                </c:pt>
                <c:pt idx="8">
                  <c:v>ledige</c:v>
                </c:pt>
                <c:pt idx="9">
                  <c:v>ledige 15-29år</c:v>
                </c:pt>
                <c:pt idx="10">
                  <c:v>uføre 18-44år</c:v>
                </c:pt>
                <c:pt idx="11">
                  <c:v>leide boliger</c:v>
                </c:pt>
                <c:pt idx="12">
                  <c:v>aleneboende</c:v>
                </c:pt>
              </c:strCache>
            </c:strRef>
          </c:cat>
          <c:val>
            <c:numRef>
              <c:f>indikatorer!$B$138:$N$138</c:f>
              <c:numCache>
                <c:formatCode>0.000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2-49E1-B5B4-A0BF9834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2704"/>
        <c:axId val="1141821064"/>
      </c:radarChart>
      <c:catAx>
        <c:axId val="114182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1064"/>
        <c:crosses val="autoZero"/>
        <c:auto val="1"/>
        <c:lblAlgn val="ctr"/>
        <c:lblOffset val="100"/>
        <c:noMultiLvlLbl val="0"/>
      </c:catAx>
      <c:valAx>
        <c:axId val="11418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11418227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145676</xdr:colOff>
      <xdr:row>119</xdr:row>
      <xdr:rowOff>33618</xdr:rowOff>
    </xdr:from>
    <xdr:to>
      <xdr:col>26</xdr:col>
      <xdr:colOff>212911</xdr:colOff>
      <xdr:row>137</xdr:row>
      <xdr:rowOff>200587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F429FB7-2EA9-4B91-AC6D-43EA6EA88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168088</xdr:colOff>
      <xdr:row>100</xdr:row>
      <xdr:rowOff>33617</xdr:rowOff>
    </xdr:from>
    <xdr:to>
      <xdr:col>26</xdr:col>
      <xdr:colOff>235323</xdr:colOff>
      <xdr:row>118</xdr:row>
      <xdr:rowOff>178174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C8A0A377-1B70-4401-AD4F-7E12C32F4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138</xdr:row>
      <xdr:rowOff>78442</xdr:rowOff>
    </xdr:from>
    <xdr:to>
      <xdr:col>5</xdr:col>
      <xdr:colOff>134470</xdr:colOff>
      <xdr:row>157</xdr:row>
      <xdr:rowOff>43705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4A8A12BD-3B99-4A31-A85B-435DC3390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268941</xdr:colOff>
      <xdr:row>138</xdr:row>
      <xdr:rowOff>33618</xdr:rowOff>
    </xdr:from>
    <xdr:to>
      <xdr:col>11</xdr:col>
      <xdr:colOff>336176</xdr:colOff>
      <xdr:row>156</xdr:row>
      <xdr:rowOff>189381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9C9EB0A6-F459-48FE-94FE-6694F3AFA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369794</xdr:colOff>
      <xdr:row>138</xdr:row>
      <xdr:rowOff>11206</xdr:rowOff>
    </xdr:from>
    <xdr:to>
      <xdr:col>17</xdr:col>
      <xdr:colOff>437029</xdr:colOff>
      <xdr:row>156</xdr:row>
      <xdr:rowOff>166969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E705601B-1CE9-4806-AF25-364B26558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470647</xdr:colOff>
      <xdr:row>138</xdr:row>
      <xdr:rowOff>22412</xdr:rowOff>
    </xdr:from>
    <xdr:to>
      <xdr:col>23</xdr:col>
      <xdr:colOff>537882</xdr:colOff>
      <xdr:row>156</xdr:row>
      <xdr:rowOff>178175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43F535E-4C2F-47ED-8973-DEBDFF795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158</xdr:row>
      <xdr:rowOff>0</xdr:rowOff>
    </xdr:from>
    <xdr:to>
      <xdr:col>5</xdr:col>
      <xdr:colOff>134470</xdr:colOff>
      <xdr:row>176</xdr:row>
      <xdr:rowOff>166969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0D0B14D-F464-4E34-AEDE-7D9651E51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158</xdr:row>
      <xdr:rowOff>0</xdr:rowOff>
    </xdr:from>
    <xdr:to>
      <xdr:col>11</xdr:col>
      <xdr:colOff>67235</xdr:colOff>
      <xdr:row>176</xdr:row>
      <xdr:rowOff>166969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24A682F-44A4-49BE-AF02-0CB57D62C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158</xdr:row>
      <xdr:rowOff>0</xdr:rowOff>
    </xdr:from>
    <xdr:to>
      <xdr:col>17</xdr:col>
      <xdr:colOff>67235</xdr:colOff>
      <xdr:row>176</xdr:row>
      <xdr:rowOff>166969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81013029-B7EB-4334-90E5-6548458CD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0</xdr:colOff>
      <xdr:row>158</xdr:row>
      <xdr:rowOff>0</xdr:rowOff>
    </xdr:from>
    <xdr:to>
      <xdr:col>24</xdr:col>
      <xdr:colOff>67235</xdr:colOff>
      <xdr:row>176</xdr:row>
      <xdr:rowOff>166969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8C73C78E-C40A-4AD5-8748-F115DEECEA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178</xdr:row>
      <xdr:rowOff>0</xdr:rowOff>
    </xdr:from>
    <xdr:to>
      <xdr:col>5</xdr:col>
      <xdr:colOff>134470</xdr:colOff>
      <xdr:row>196</xdr:row>
      <xdr:rowOff>166969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B5A5585-5FEF-44EE-ABD2-8827FD68A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178</xdr:row>
      <xdr:rowOff>0</xdr:rowOff>
    </xdr:from>
    <xdr:to>
      <xdr:col>11</xdr:col>
      <xdr:colOff>67235</xdr:colOff>
      <xdr:row>196</xdr:row>
      <xdr:rowOff>166969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FF957A8-11D4-4319-BB45-82797B670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178</xdr:row>
      <xdr:rowOff>0</xdr:rowOff>
    </xdr:from>
    <xdr:to>
      <xdr:col>17</xdr:col>
      <xdr:colOff>67235</xdr:colOff>
      <xdr:row>196</xdr:row>
      <xdr:rowOff>166969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A59B795B-036A-447E-A286-32FDFBA87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0</xdr:colOff>
      <xdr:row>178</xdr:row>
      <xdr:rowOff>0</xdr:rowOff>
    </xdr:from>
    <xdr:to>
      <xdr:col>24</xdr:col>
      <xdr:colOff>67235</xdr:colOff>
      <xdr:row>196</xdr:row>
      <xdr:rowOff>166969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DC04BCE7-36BC-4677-A6BA-8EC894861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197</xdr:row>
      <xdr:rowOff>0</xdr:rowOff>
    </xdr:from>
    <xdr:to>
      <xdr:col>5</xdr:col>
      <xdr:colOff>134470</xdr:colOff>
      <xdr:row>215</xdr:row>
      <xdr:rowOff>166969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4A078522-E2DB-4E3B-AC53-033DC0914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197</xdr:row>
      <xdr:rowOff>0</xdr:rowOff>
    </xdr:from>
    <xdr:to>
      <xdr:col>11</xdr:col>
      <xdr:colOff>67235</xdr:colOff>
      <xdr:row>215</xdr:row>
      <xdr:rowOff>166969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C5210CC9-43EC-4E92-BE6A-D0754255F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0</xdr:colOff>
      <xdr:row>197</xdr:row>
      <xdr:rowOff>0</xdr:rowOff>
    </xdr:from>
    <xdr:to>
      <xdr:col>17</xdr:col>
      <xdr:colOff>67235</xdr:colOff>
      <xdr:row>215</xdr:row>
      <xdr:rowOff>166969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365CED54-F291-4A87-B9EA-89B98E48C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18</xdr:col>
      <xdr:colOff>0</xdr:colOff>
      <xdr:row>197</xdr:row>
      <xdr:rowOff>0</xdr:rowOff>
    </xdr:from>
    <xdr:to>
      <xdr:col>24</xdr:col>
      <xdr:colOff>67235</xdr:colOff>
      <xdr:row>215</xdr:row>
      <xdr:rowOff>166969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7C9268CB-BD39-4327-B621-E404D4895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216</xdr:row>
      <xdr:rowOff>0</xdr:rowOff>
    </xdr:from>
    <xdr:to>
      <xdr:col>5</xdr:col>
      <xdr:colOff>134470</xdr:colOff>
      <xdr:row>234</xdr:row>
      <xdr:rowOff>166969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2AC63827-716B-4B95-9D0A-92BD35FA1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216</xdr:row>
      <xdr:rowOff>0</xdr:rowOff>
    </xdr:from>
    <xdr:to>
      <xdr:col>11</xdr:col>
      <xdr:colOff>67235</xdr:colOff>
      <xdr:row>234</xdr:row>
      <xdr:rowOff>166969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338417C2-2CFB-4915-9903-D18F5806C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0</xdr:colOff>
      <xdr:row>216</xdr:row>
      <xdr:rowOff>0</xdr:rowOff>
    </xdr:from>
    <xdr:to>
      <xdr:col>17</xdr:col>
      <xdr:colOff>67235</xdr:colOff>
      <xdr:row>234</xdr:row>
      <xdr:rowOff>166969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863BFA44-2C15-4F62-84A4-2CC3AA1D3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18</xdr:col>
      <xdr:colOff>0</xdr:colOff>
      <xdr:row>216</xdr:row>
      <xdr:rowOff>0</xdr:rowOff>
    </xdr:from>
    <xdr:to>
      <xdr:col>24</xdr:col>
      <xdr:colOff>67235</xdr:colOff>
      <xdr:row>234</xdr:row>
      <xdr:rowOff>166969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E0BCD993-86D8-45C0-BB15-2C342580D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235</xdr:row>
      <xdr:rowOff>0</xdr:rowOff>
    </xdr:from>
    <xdr:to>
      <xdr:col>5</xdr:col>
      <xdr:colOff>134470</xdr:colOff>
      <xdr:row>253</xdr:row>
      <xdr:rowOff>166969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AF65C1BC-15F2-43D5-BA8C-F5A9DA3C4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235</xdr:row>
      <xdr:rowOff>0</xdr:rowOff>
    </xdr:from>
    <xdr:to>
      <xdr:col>11</xdr:col>
      <xdr:colOff>67235</xdr:colOff>
      <xdr:row>253</xdr:row>
      <xdr:rowOff>166969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19B8A8D4-4111-46AA-8E4A-E601B0100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</xdr:col>
      <xdr:colOff>0</xdr:colOff>
      <xdr:row>235</xdr:row>
      <xdr:rowOff>0</xdr:rowOff>
    </xdr:from>
    <xdr:to>
      <xdr:col>17</xdr:col>
      <xdr:colOff>67235</xdr:colOff>
      <xdr:row>253</xdr:row>
      <xdr:rowOff>166969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0108BBF4-D73D-42E3-A520-B2FEB5F19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18</xdr:col>
      <xdr:colOff>0</xdr:colOff>
      <xdr:row>235</xdr:row>
      <xdr:rowOff>0</xdr:rowOff>
    </xdr:from>
    <xdr:to>
      <xdr:col>24</xdr:col>
      <xdr:colOff>67235</xdr:colOff>
      <xdr:row>253</xdr:row>
      <xdr:rowOff>166969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023C3CD1-AD5D-46AD-8D41-719082C7B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254</xdr:row>
      <xdr:rowOff>0</xdr:rowOff>
    </xdr:from>
    <xdr:to>
      <xdr:col>5</xdr:col>
      <xdr:colOff>134470</xdr:colOff>
      <xdr:row>272</xdr:row>
      <xdr:rowOff>166969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851EDAD5-52C2-4006-9471-1577EF4AD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vek&#229;rsindikatorer%202012%20leveranse%20juni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istiansand"/>
      <sheetName val="Ark1"/>
    </sheetNames>
    <sheetDataSet>
      <sheetData sheetId="0">
        <row r="3">
          <cell r="C3">
            <v>23.9</v>
          </cell>
          <cell r="E3">
            <v>40.6</v>
          </cell>
          <cell r="H3">
            <v>28.5</v>
          </cell>
          <cell r="J3">
            <v>313100</v>
          </cell>
          <cell r="L3">
            <v>9.8000000000000007</v>
          </cell>
          <cell r="Q3">
            <v>4.5999999999999996</v>
          </cell>
          <cell r="S3">
            <v>9.8000000000000007</v>
          </cell>
          <cell r="V3">
            <v>21.9</v>
          </cell>
          <cell r="Y3">
            <v>5.7</v>
          </cell>
          <cell r="AB3">
            <v>2.2000000000000002</v>
          </cell>
          <cell r="AD3">
            <v>2.8</v>
          </cell>
          <cell r="AF3">
            <v>2.6</v>
          </cell>
          <cell r="AH3">
            <v>2.8</v>
          </cell>
          <cell r="AJ3">
            <v>2.9</v>
          </cell>
          <cell r="AL3">
            <v>3.5</v>
          </cell>
        </row>
        <row r="4">
          <cell r="C4">
            <v>17</v>
          </cell>
          <cell r="E4">
            <v>26.4</v>
          </cell>
          <cell r="H4">
            <v>23.1</v>
          </cell>
          <cell r="J4">
            <v>322700</v>
          </cell>
          <cell r="L4">
            <v>5.9</v>
          </cell>
          <cell r="Q4">
            <v>2.7</v>
          </cell>
          <cell r="S4">
            <v>5.3</v>
          </cell>
          <cell r="V4">
            <v>20</v>
          </cell>
          <cell r="Y4">
            <v>4.5</v>
          </cell>
          <cell r="AD4">
            <v>1</v>
          </cell>
          <cell r="AF4">
            <v>1.4</v>
          </cell>
          <cell r="AH4">
            <v>1.9</v>
          </cell>
          <cell r="AJ4">
            <v>1.6</v>
          </cell>
          <cell r="AL4">
            <v>2.2000000000000002</v>
          </cell>
          <cell r="AN4">
            <v>3.7637</v>
          </cell>
          <cell r="AS4">
            <v>3.2468354430379751</v>
          </cell>
          <cell r="AY4">
            <v>0.13389121338912133</v>
          </cell>
          <cell r="BG4">
            <v>0.12080536912751678</v>
          </cell>
        </row>
        <row r="5">
          <cell r="C5">
            <v>20.100000000000001</v>
          </cell>
          <cell r="E5">
            <v>21.5</v>
          </cell>
          <cell r="H5">
            <v>27</v>
          </cell>
          <cell r="J5">
            <v>304000</v>
          </cell>
          <cell r="L5">
            <v>8.6</v>
          </cell>
          <cell r="Q5">
            <v>2.2000000000000002</v>
          </cell>
          <cell r="S5">
            <v>7</v>
          </cell>
          <cell r="V5">
            <v>29.4</v>
          </cell>
          <cell r="Y5">
            <v>5.5</v>
          </cell>
          <cell r="AD5">
            <v>3.3</v>
          </cell>
          <cell r="AF5">
            <v>1.7</v>
          </cell>
          <cell r="AH5">
            <v>1.8</v>
          </cell>
          <cell r="AJ5">
            <v>3.1</v>
          </cell>
          <cell r="AL5">
            <v>2.2000000000000002</v>
          </cell>
          <cell r="AN5">
            <v>4.0101000000000004</v>
          </cell>
          <cell r="AS5">
            <v>3.408450704225352</v>
          </cell>
          <cell r="AY5">
            <v>0.16733067729083664</v>
          </cell>
          <cell r="BG5">
            <v>0.14285714285714285</v>
          </cell>
        </row>
        <row r="6">
          <cell r="C6">
            <v>20.100000000000001</v>
          </cell>
          <cell r="E6">
            <v>29.9</v>
          </cell>
          <cell r="H6">
            <v>23</v>
          </cell>
          <cell r="J6">
            <v>353500</v>
          </cell>
          <cell r="L6">
            <v>8</v>
          </cell>
          <cell r="Q6">
            <v>2.6</v>
          </cell>
          <cell r="S6">
            <v>8.1</v>
          </cell>
          <cell r="V6">
            <v>21</v>
          </cell>
          <cell r="Y6">
            <v>4.2</v>
          </cell>
          <cell r="AD6">
            <v>1.3</v>
          </cell>
          <cell r="AF6">
            <v>2.2000000000000002</v>
          </cell>
          <cell r="AH6">
            <v>2.7</v>
          </cell>
          <cell r="AJ6">
            <v>1.5</v>
          </cell>
          <cell r="AL6">
            <v>2</v>
          </cell>
          <cell r="AN6">
            <v>4.5425000000000004</v>
          </cell>
          <cell r="AS6">
            <v>3.7492537313432837</v>
          </cell>
          <cell r="AY6">
            <v>0.19350073855243721</v>
          </cell>
          <cell r="BG6">
            <v>0.11180124223602485</v>
          </cell>
        </row>
        <row r="7">
          <cell r="C7">
            <v>14.8</v>
          </cell>
          <cell r="E7">
            <v>20.399999999999999</v>
          </cell>
          <cell r="H7">
            <v>30.8</v>
          </cell>
          <cell r="J7">
            <v>315100</v>
          </cell>
          <cell r="L7">
            <v>7</v>
          </cell>
          <cell r="Q7">
            <v>4.2</v>
          </cell>
          <cell r="S7">
            <v>7.9</v>
          </cell>
          <cell r="V7">
            <v>20.8</v>
          </cell>
          <cell r="Y7">
            <v>6.5</v>
          </cell>
          <cell r="AD7">
            <v>3.1</v>
          </cell>
          <cell r="AF7">
            <v>2</v>
          </cell>
          <cell r="AH7">
            <v>1.3</v>
          </cell>
          <cell r="AJ7">
            <v>2.9</v>
          </cell>
          <cell r="AL7">
            <v>2</v>
          </cell>
          <cell r="AN7">
            <v>3.6009000000000002</v>
          </cell>
          <cell r="AS7">
            <v>3.1995412844036681</v>
          </cell>
          <cell r="AY7">
            <v>0.22323462414578588</v>
          </cell>
          <cell r="BG7">
            <v>0.24475524475524477</v>
          </cell>
        </row>
        <row r="8">
          <cell r="C8">
            <v>25.5</v>
          </cell>
          <cell r="E8">
            <v>37.1</v>
          </cell>
          <cell r="H8">
            <v>33.6</v>
          </cell>
          <cell r="J8">
            <v>305200</v>
          </cell>
          <cell r="L8">
            <v>9</v>
          </cell>
          <cell r="Q8">
            <v>5.2</v>
          </cell>
          <cell r="S8">
            <v>11.2</v>
          </cell>
          <cell r="V8">
            <v>20.399999999999999</v>
          </cell>
          <cell r="Y8">
            <v>6.4</v>
          </cell>
          <cell r="AD8">
            <v>2.8</v>
          </cell>
          <cell r="AF8">
            <v>2.8</v>
          </cell>
          <cell r="AH8">
            <v>3.7</v>
          </cell>
          <cell r="AJ8">
            <v>3</v>
          </cell>
          <cell r="AL8">
            <v>5.9</v>
          </cell>
          <cell r="AN8">
            <v>3.0424000000000002</v>
          </cell>
          <cell r="AS8">
            <v>2.8107667210440455</v>
          </cell>
          <cell r="AY8">
            <v>0.25990491283676703</v>
          </cell>
          <cell r="BG8">
            <v>0.19298245614035087</v>
          </cell>
        </row>
        <row r="9">
          <cell r="C9">
            <v>12.2</v>
          </cell>
          <cell r="E9">
            <v>33.200000000000003</v>
          </cell>
          <cell r="H9">
            <v>32.1</v>
          </cell>
          <cell r="J9">
            <v>324900</v>
          </cell>
          <cell r="L9">
            <v>6.8</v>
          </cell>
          <cell r="Q9">
            <v>4.7</v>
          </cell>
          <cell r="S9">
            <v>6.9</v>
          </cell>
          <cell r="V9">
            <v>18.899999999999999</v>
          </cell>
          <cell r="Y9">
            <v>5.3</v>
          </cell>
          <cell r="AD9">
            <v>3.7</v>
          </cell>
          <cell r="AF9">
            <v>2</v>
          </cell>
          <cell r="AH9">
            <v>1.8</v>
          </cell>
          <cell r="AJ9">
            <v>5.0999999999999996</v>
          </cell>
          <cell r="AL9">
            <v>4.9000000000000004</v>
          </cell>
          <cell r="AN9">
            <v>3.4961000000000002</v>
          </cell>
          <cell r="AS9">
            <v>3.0813771517996877</v>
          </cell>
          <cell r="AY9">
            <v>0.27659574468085107</v>
          </cell>
          <cell r="BG9">
            <v>0.20276497695852536</v>
          </cell>
        </row>
        <row r="10">
          <cell r="C10">
            <v>23.4</v>
          </cell>
          <cell r="E10">
            <v>41.3</v>
          </cell>
          <cell r="H10">
            <v>35.200000000000003</v>
          </cell>
          <cell r="J10">
            <v>315000</v>
          </cell>
          <cell r="L10">
            <v>8.9</v>
          </cell>
          <cell r="Q10">
            <v>2.7</v>
          </cell>
          <cell r="S10">
            <v>8</v>
          </cell>
          <cell r="V10">
            <v>18.3</v>
          </cell>
          <cell r="Y10">
            <v>5.9</v>
          </cell>
          <cell r="AD10">
            <v>3.6</v>
          </cell>
          <cell r="AF10">
            <v>3.1</v>
          </cell>
          <cell r="AH10">
            <v>5.6</v>
          </cell>
          <cell r="AJ10">
            <v>2.8</v>
          </cell>
          <cell r="AL10">
            <v>3.1</v>
          </cell>
          <cell r="AN10">
            <v>4.0259</v>
          </cell>
          <cell r="AS10">
            <v>3.4870689655172398</v>
          </cell>
          <cell r="AY10">
            <v>0.25420168067226889</v>
          </cell>
          <cell r="BG10">
            <v>0.15822784810126583</v>
          </cell>
        </row>
        <row r="11">
          <cell r="C11">
            <v>19.100000000000001</v>
          </cell>
          <cell r="E11">
            <v>41.1</v>
          </cell>
          <cell r="H11">
            <v>31.8</v>
          </cell>
          <cell r="J11">
            <v>303200</v>
          </cell>
          <cell r="L11">
            <v>7.2</v>
          </cell>
          <cell r="Q11">
            <v>3.5</v>
          </cell>
          <cell r="S11">
            <v>6.7</v>
          </cell>
          <cell r="V11">
            <v>17.399999999999999</v>
          </cell>
          <cell r="Y11">
            <v>6.3</v>
          </cell>
          <cell r="AD11">
            <v>2.2999999999999998</v>
          </cell>
          <cell r="AF11">
            <v>1.5</v>
          </cell>
          <cell r="AH11">
            <v>4.4000000000000004</v>
          </cell>
          <cell r="AJ11">
            <v>3.2</v>
          </cell>
          <cell r="AL11">
            <v>1.9</v>
          </cell>
          <cell r="AN11">
            <v>3.3925000000000001</v>
          </cell>
          <cell r="AS11">
            <v>3.1054766734279915</v>
          </cell>
          <cell r="AY11">
            <v>0.27504911591355602</v>
          </cell>
          <cell r="BG11">
            <v>0.10759493670886076</v>
          </cell>
        </row>
        <row r="12">
          <cell r="C12">
            <v>13.2</v>
          </cell>
          <cell r="E12">
            <v>41.6</v>
          </cell>
          <cell r="H12">
            <v>36.6</v>
          </cell>
          <cell r="J12">
            <v>307700</v>
          </cell>
          <cell r="L12">
            <v>13</v>
          </cell>
          <cell r="Q12">
            <v>5.8</v>
          </cell>
          <cell r="S12">
            <v>16.899999999999999</v>
          </cell>
          <cell r="V12">
            <v>21.4</v>
          </cell>
          <cell r="Y12">
            <v>6.3</v>
          </cell>
          <cell r="AD12">
            <v>2.9</v>
          </cell>
          <cell r="AF12">
            <v>3.6</v>
          </cell>
          <cell r="AH12">
            <v>4.2</v>
          </cell>
          <cell r="AJ12">
            <v>1.4</v>
          </cell>
          <cell r="AL12">
            <v>4.5</v>
          </cell>
          <cell r="AN12">
            <v>3.4651000000000001</v>
          </cell>
          <cell r="AS12">
            <v>3.0775193798449609</v>
          </cell>
          <cell r="AY12">
            <v>0.2722222222222222</v>
          </cell>
          <cell r="BG12">
            <v>0.24293785310734464</v>
          </cell>
        </row>
        <row r="13">
          <cell r="C13">
            <v>17.8</v>
          </cell>
          <cell r="E13">
            <v>43.2</v>
          </cell>
          <cell r="H13">
            <v>46.8</v>
          </cell>
          <cell r="J13">
            <v>260400</v>
          </cell>
          <cell r="L13">
            <v>17.100000000000001</v>
          </cell>
          <cell r="Q13">
            <v>11.9</v>
          </cell>
          <cell r="S13">
            <v>22.8</v>
          </cell>
          <cell r="V13">
            <v>19.7</v>
          </cell>
          <cell r="Y13">
            <v>7.9</v>
          </cell>
          <cell r="AD13">
            <v>5.9</v>
          </cell>
          <cell r="AF13">
            <v>4.5</v>
          </cell>
          <cell r="AH13">
            <v>5.9</v>
          </cell>
          <cell r="AJ13">
            <v>5.4</v>
          </cell>
          <cell r="AL13">
            <v>6.3</v>
          </cell>
          <cell r="AN13">
            <v>1.6868000000000001</v>
          </cell>
          <cell r="AS13">
            <v>1.9494163424124513</v>
          </cell>
          <cell r="AY13">
            <v>0.28125</v>
          </cell>
          <cell r="BG13">
            <v>0.19897959183673469</v>
          </cell>
        </row>
        <row r="14">
          <cell r="C14">
            <v>14.6</v>
          </cell>
          <cell r="E14">
            <v>28.7</v>
          </cell>
          <cell r="H14">
            <v>37.200000000000003</v>
          </cell>
          <cell r="J14">
            <v>309400</v>
          </cell>
          <cell r="L14">
            <v>9.1</v>
          </cell>
          <cell r="Q14">
            <v>6.2</v>
          </cell>
          <cell r="S14">
            <v>13</v>
          </cell>
          <cell r="V14">
            <v>15.2</v>
          </cell>
          <cell r="Y14">
            <v>6.9</v>
          </cell>
          <cell r="AD14">
            <v>4</v>
          </cell>
          <cell r="AF14">
            <v>3.4</v>
          </cell>
          <cell r="AH14">
            <v>2.2999999999999998</v>
          </cell>
          <cell r="AJ14">
            <v>2.5</v>
          </cell>
          <cell r="AL14">
            <v>6.7</v>
          </cell>
          <cell r="AN14">
            <v>3.4203999999999999</v>
          </cell>
          <cell r="AS14">
            <v>3.0481481481481509</v>
          </cell>
          <cell r="AY14">
            <v>0.21492007104795738</v>
          </cell>
          <cell r="BG14">
            <v>0.14444444444444443</v>
          </cell>
        </row>
        <row r="15">
          <cell r="C15">
            <v>18</v>
          </cell>
          <cell r="E15">
            <v>25</v>
          </cell>
          <cell r="H15">
            <v>31.6</v>
          </cell>
          <cell r="J15">
            <v>324400</v>
          </cell>
          <cell r="L15">
            <v>8.9</v>
          </cell>
          <cell r="Q15">
            <v>4.0999999999999996</v>
          </cell>
          <cell r="S15">
            <v>8.4</v>
          </cell>
          <cell r="V15">
            <v>19.899999999999999</v>
          </cell>
          <cell r="Y15">
            <v>5.0999999999999996</v>
          </cell>
          <cell r="AD15">
            <v>3.6</v>
          </cell>
          <cell r="AF15">
            <v>2.9</v>
          </cell>
          <cell r="AH15">
            <v>2.2999999999999998</v>
          </cell>
          <cell r="AJ15">
            <v>5.7</v>
          </cell>
          <cell r="AL15">
            <v>2.8</v>
          </cell>
          <cell r="AN15">
            <v>3.9838</v>
          </cell>
          <cell r="AS15">
            <v>3.3465703971119143</v>
          </cell>
          <cell r="AY15">
            <v>0.2039355992844365</v>
          </cell>
          <cell r="BG15">
            <v>0.22981366459627328</v>
          </cell>
        </row>
        <row r="16">
          <cell r="C16">
            <v>14.8</v>
          </cell>
          <cell r="E16">
            <v>45.4</v>
          </cell>
          <cell r="H16">
            <v>38.1</v>
          </cell>
          <cell r="J16">
            <v>309300</v>
          </cell>
          <cell r="L16">
            <v>12.6</v>
          </cell>
          <cell r="Q16">
            <v>5.5</v>
          </cell>
          <cell r="S16">
            <v>17.600000000000001</v>
          </cell>
          <cell r="V16">
            <v>18.3</v>
          </cell>
          <cell r="Y16">
            <v>5.5</v>
          </cell>
          <cell r="AD16">
            <v>4.5</v>
          </cell>
          <cell r="AF16">
            <v>2.4</v>
          </cell>
          <cell r="AH16">
            <v>3.4</v>
          </cell>
          <cell r="AJ16" t="str">
            <v>.</v>
          </cell>
          <cell r="AL16">
            <v>3.1</v>
          </cell>
          <cell r="AN16">
            <v>2.8559999999999999</v>
          </cell>
          <cell r="AS16">
            <v>2.7479999999999984</v>
          </cell>
          <cell r="AY16">
            <v>0.22307692307692309</v>
          </cell>
          <cell r="BG16">
            <v>0.20430107526881722</v>
          </cell>
        </row>
        <row r="17">
          <cell r="C17">
            <v>13.3</v>
          </cell>
          <cell r="E17">
            <v>41</v>
          </cell>
          <cell r="H17">
            <v>36.200000000000003</v>
          </cell>
          <cell r="J17">
            <v>295400</v>
          </cell>
          <cell r="L17">
            <v>7.8</v>
          </cell>
          <cell r="Q17">
            <v>4.7</v>
          </cell>
          <cell r="S17">
            <v>11.7</v>
          </cell>
          <cell r="V17">
            <v>22.9</v>
          </cell>
          <cell r="Y17">
            <v>5.3</v>
          </cell>
          <cell r="AD17">
            <v>2.6</v>
          </cell>
          <cell r="AF17">
            <v>2.4</v>
          </cell>
          <cell r="AH17">
            <v>5.4</v>
          </cell>
          <cell r="AJ17">
            <v>1.6</v>
          </cell>
          <cell r="AL17">
            <v>6.1</v>
          </cell>
          <cell r="AN17">
            <v>3.1726999999999999</v>
          </cell>
          <cell r="AS17">
            <v>2.8948948948948932</v>
          </cell>
          <cell r="AY17">
            <v>0.37313432835820898</v>
          </cell>
          <cell r="BG17">
            <v>0.22522522522522523</v>
          </cell>
        </row>
        <row r="18">
          <cell r="C18">
            <v>29.8</v>
          </cell>
          <cell r="E18">
            <v>50.6</v>
          </cell>
          <cell r="H18">
            <v>32.299999999999997</v>
          </cell>
          <cell r="J18">
            <v>312300</v>
          </cell>
          <cell r="L18">
            <v>12.6</v>
          </cell>
          <cell r="Q18">
            <v>6.6</v>
          </cell>
          <cell r="S18">
            <v>13.7</v>
          </cell>
          <cell r="V18">
            <v>23.6</v>
          </cell>
          <cell r="Y18">
            <v>6.3</v>
          </cell>
          <cell r="AD18">
            <v>3.1</v>
          </cell>
          <cell r="AF18">
            <v>3.7</v>
          </cell>
          <cell r="AH18">
            <v>2.8</v>
          </cell>
          <cell r="AJ18">
            <v>2.4</v>
          </cell>
          <cell r="AL18">
            <v>4.7</v>
          </cell>
          <cell r="AN18">
            <v>3.7715999999999998</v>
          </cell>
          <cell r="AS18">
            <v>3.2771618625277177</v>
          </cell>
          <cell r="AY18">
            <v>0.34763948497854075</v>
          </cell>
          <cell r="BG18">
            <v>0.30113636363636365</v>
          </cell>
        </row>
        <row r="19">
          <cell r="C19">
            <v>11.4</v>
          </cell>
          <cell r="E19">
            <v>53.9</v>
          </cell>
          <cell r="H19">
            <v>25.4</v>
          </cell>
          <cell r="J19">
            <v>299700</v>
          </cell>
          <cell r="L19">
            <v>10.1</v>
          </cell>
          <cell r="S19">
            <v>11.4</v>
          </cell>
          <cell r="V19">
            <v>23.1</v>
          </cell>
          <cell r="Y19">
            <v>8.5</v>
          </cell>
          <cell r="AD19">
            <v>2.8</v>
          </cell>
          <cell r="AF19">
            <v>3.2</v>
          </cell>
          <cell r="AH19">
            <v>2.6</v>
          </cell>
          <cell r="AJ19" t="str">
            <v>.</v>
          </cell>
          <cell r="AL19">
            <v>7.5</v>
          </cell>
          <cell r="AN19">
            <v>3.6871</v>
          </cell>
          <cell r="AS19">
            <v>3.151079136690647</v>
          </cell>
          <cell r="AY19">
            <v>0.27857142857142858</v>
          </cell>
          <cell r="BG19">
            <v>0.375</v>
          </cell>
        </row>
        <row r="20">
          <cell r="C20">
            <v>31.2</v>
          </cell>
          <cell r="E20">
            <v>51.3</v>
          </cell>
          <cell r="H20">
            <v>34.299999999999997</v>
          </cell>
          <cell r="J20">
            <v>270400</v>
          </cell>
          <cell r="L20">
            <v>15.5</v>
          </cell>
          <cell r="Q20">
            <v>12.2</v>
          </cell>
          <cell r="S20">
            <v>21.8</v>
          </cell>
          <cell r="V20">
            <v>21.8</v>
          </cell>
          <cell r="Y20">
            <v>7.9</v>
          </cell>
          <cell r="AD20">
            <v>4.7</v>
          </cell>
          <cell r="AF20">
            <v>4.5</v>
          </cell>
          <cell r="AH20">
            <v>4</v>
          </cell>
          <cell r="AJ20">
            <v>7.3</v>
          </cell>
          <cell r="AL20">
            <v>8.6999999999999993</v>
          </cell>
          <cell r="AN20">
            <v>2.3809999999999998</v>
          </cell>
          <cell r="AS20">
            <v>2.4391534391534391</v>
          </cell>
          <cell r="AY20">
            <v>0.41919191919191917</v>
          </cell>
          <cell r="BG20">
            <v>0.20496894409937888</v>
          </cell>
        </row>
        <row r="21">
          <cell r="C21">
            <v>44.6</v>
          </cell>
          <cell r="E21">
            <v>63.8</v>
          </cell>
          <cell r="H21">
            <v>29.8</v>
          </cell>
          <cell r="J21">
            <v>293200</v>
          </cell>
          <cell r="L21">
            <v>17.100000000000001</v>
          </cell>
          <cell r="Q21">
            <v>16.8</v>
          </cell>
          <cell r="S21">
            <v>29.7</v>
          </cell>
          <cell r="V21">
            <v>18.399999999999999</v>
          </cell>
          <cell r="Y21">
            <v>6.8</v>
          </cell>
          <cell r="AD21">
            <v>3.8</v>
          </cell>
          <cell r="AF21">
            <v>5.3</v>
          </cell>
          <cell r="AH21">
            <v>2.6</v>
          </cell>
          <cell r="AJ21">
            <v>2.8</v>
          </cell>
          <cell r="AL21">
            <v>11.5</v>
          </cell>
          <cell r="AN21">
            <v>1.2009000000000001</v>
          </cell>
          <cell r="AS21">
            <v>1.5726495726495726</v>
          </cell>
          <cell r="AY21">
            <v>0.30232558139534882</v>
          </cell>
          <cell r="BG21">
            <v>0.625</v>
          </cell>
        </row>
        <row r="22">
          <cell r="C22">
            <v>55.6</v>
          </cell>
          <cell r="E22">
            <v>71.7</v>
          </cell>
          <cell r="H22">
            <v>29.3</v>
          </cell>
          <cell r="J22">
            <v>278300</v>
          </cell>
          <cell r="L22">
            <v>17.2</v>
          </cell>
          <cell r="Q22">
            <v>24.4</v>
          </cell>
          <cell r="S22">
            <v>28</v>
          </cell>
          <cell r="V22">
            <v>16.100000000000001</v>
          </cell>
          <cell r="Y22">
            <v>8.1</v>
          </cell>
          <cell r="AD22">
            <v>2.8</v>
          </cell>
          <cell r="AF22">
            <v>5.2</v>
          </cell>
          <cell r="AH22">
            <v>3.4</v>
          </cell>
          <cell r="AJ22" t="str">
            <v>.</v>
          </cell>
          <cell r="AL22">
            <v>6.1</v>
          </cell>
          <cell r="AN22">
            <v>3.6591</v>
          </cell>
          <cell r="AS22">
            <v>3.3181818181818197</v>
          </cell>
          <cell r="AY22">
            <v>0.41489361702127658</v>
          </cell>
          <cell r="BG22">
            <v>0.90243902439024393</v>
          </cell>
        </row>
        <row r="23">
          <cell r="C23">
            <v>47.9</v>
          </cell>
          <cell r="E23">
            <v>67.8</v>
          </cell>
          <cell r="H23">
            <v>27.2</v>
          </cell>
          <cell r="J23">
            <v>268000</v>
          </cell>
          <cell r="L23">
            <v>19.899999999999999</v>
          </cell>
          <cell r="Q23">
            <v>15.8</v>
          </cell>
          <cell r="S23">
            <v>27.9</v>
          </cell>
          <cell r="V23">
            <v>19.100000000000001</v>
          </cell>
          <cell r="Y23">
            <v>6.6</v>
          </cell>
          <cell r="AD23">
            <v>2.6</v>
          </cell>
          <cell r="AF23">
            <v>5.3</v>
          </cell>
          <cell r="AH23">
            <v>3.7</v>
          </cell>
          <cell r="AJ23">
            <v>3.1</v>
          </cell>
          <cell r="AL23">
            <v>5.8</v>
          </cell>
          <cell r="AN23">
            <v>3.5146000000000002</v>
          </cell>
          <cell r="AS23">
            <v>3.1298701298701306</v>
          </cell>
          <cell r="AY23">
            <v>0.43859649122807015</v>
          </cell>
          <cell r="BG23">
            <v>0.41176470588235292</v>
          </cell>
        </row>
        <row r="24">
          <cell r="C24">
            <v>32.299999999999997</v>
          </cell>
          <cell r="E24">
            <v>46.7</v>
          </cell>
          <cell r="H24">
            <v>23.6</v>
          </cell>
          <cell r="J24">
            <v>345400</v>
          </cell>
          <cell r="L24">
            <v>7.5</v>
          </cell>
          <cell r="S24">
            <v>5.0999999999999996</v>
          </cell>
          <cell r="V24">
            <v>22.1</v>
          </cell>
          <cell r="Y24">
            <v>3.9</v>
          </cell>
          <cell r="AD24">
            <v>0.9</v>
          </cell>
          <cell r="AF24">
            <v>1.4</v>
          </cell>
          <cell r="AH24">
            <v>4.0999999999999996</v>
          </cell>
          <cell r="AJ24">
            <v>1.6</v>
          </cell>
          <cell r="AL24">
            <v>2.7</v>
          </cell>
          <cell r="AN24">
            <v>5.3676000000000004</v>
          </cell>
          <cell r="AS24">
            <v>4.3214285714285694</v>
          </cell>
          <cell r="AY24">
            <v>0.16224188790560473</v>
          </cell>
          <cell r="BG24">
            <v>0.16853932584269662</v>
          </cell>
        </row>
        <row r="25">
          <cell r="C25">
            <v>20.2</v>
          </cell>
          <cell r="E25">
            <v>43.2</v>
          </cell>
          <cell r="H25">
            <v>24.5</v>
          </cell>
          <cell r="J25">
            <v>328700</v>
          </cell>
          <cell r="L25">
            <v>9.1</v>
          </cell>
          <cell r="Q25">
            <v>4.5</v>
          </cell>
          <cell r="S25">
            <v>9</v>
          </cell>
          <cell r="V25">
            <v>25.4</v>
          </cell>
          <cell r="Y25">
            <v>5.5</v>
          </cell>
          <cell r="AD25">
            <v>2.4</v>
          </cell>
          <cell r="AF25">
            <v>2.5</v>
          </cell>
          <cell r="AH25">
            <v>1.5</v>
          </cell>
          <cell r="AJ25">
            <v>2.2000000000000002</v>
          </cell>
          <cell r="AL25">
            <v>3.8</v>
          </cell>
          <cell r="AN25">
            <v>4.8494999999999999</v>
          </cell>
          <cell r="AS25">
            <v>3.8527472527472546</v>
          </cell>
          <cell r="AY25">
            <v>0.33836206896551724</v>
          </cell>
          <cell r="BG25">
            <v>0.21118012422360249</v>
          </cell>
        </row>
        <row r="26">
          <cell r="C26">
            <v>27.2</v>
          </cell>
          <cell r="E26">
            <v>61.4</v>
          </cell>
          <cell r="H26">
            <v>19.3</v>
          </cell>
          <cell r="J26">
            <v>291000</v>
          </cell>
          <cell r="L26">
            <v>13.7</v>
          </cell>
          <cell r="Q26">
            <v>8.6999999999999993</v>
          </cell>
          <cell r="S26">
            <v>16.399999999999999</v>
          </cell>
          <cell r="V26">
            <v>26</v>
          </cell>
          <cell r="Y26">
            <v>5.6</v>
          </cell>
          <cell r="AD26">
            <v>2.6</v>
          </cell>
          <cell r="AF26">
            <v>2.7</v>
          </cell>
          <cell r="AH26">
            <v>1.9</v>
          </cell>
          <cell r="AJ26">
            <v>1.8</v>
          </cell>
          <cell r="AL26">
            <v>1.9</v>
          </cell>
          <cell r="AN26">
            <v>5.3017000000000003</v>
          </cell>
          <cell r="AS26">
            <v>4.278846153846156</v>
          </cell>
          <cell r="AY26">
            <v>0.37857142857142856</v>
          </cell>
          <cell r="BG26">
            <v>0.26285714285714284</v>
          </cell>
        </row>
        <row r="27">
          <cell r="C27">
            <v>37.200000000000003</v>
          </cell>
          <cell r="E27">
            <v>47.6</v>
          </cell>
          <cell r="H27">
            <v>18.399999999999999</v>
          </cell>
          <cell r="J27">
            <v>327000</v>
          </cell>
          <cell r="L27">
            <v>11.6</v>
          </cell>
          <cell r="Q27">
            <v>6.3</v>
          </cell>
          <cell r="S27">
            <v>11.3</v>
          </cell>
          <cell r="V27">
            <v>21.4</v>
          </cell>
          <cell r="Y27">
            <v>4.8</v>
          </cell>
          <cell r="AD27">
            <v>1.9</v>
          </cell>
          <cell r="AF27">
            <v>1.5</v>
          </cell>
          <cell r="AH27">
            <v>2.2000000000000002</v>
          </cell>
          <cell r="AJ27">
            <v>4.0999999999999996</v>
          </cell>
          <cell r="AL27">
            <v>3.9</v>
          </cell>
          <cell r="AN27">
            <v>5.2747000000000002</v>
          </cell>
          <cell r="AS27">
            <v>4.2040358744394606</v>
          </cell>
          <cell r="AY27">
            <v>0.22573839662447256</v>
          </cell>
          <cell r="BG27">
            <v>0.21111111111111111</v>
          </cell>
        </row>
        <row r="28">
          <cell r="C28">
            <v>19.7</v>
          </cell>
          <cell r="E28">
            <v>31</v>
          </cell>
          <cell r="H28">
            <v>26.6</v>
          </cell>
          <cell r="J28">
            <v>343000</v>
          </cell>
          <cell r="L28">
            <v>7.1</v>
          </cell>
          <cell r="S28">
            <v>4.5999999999999996</v>
          </cell>
          <cell r="V28">
            <v>25.2</v>
          </cell>
          <cell r="Y28">
            <v>5.0999999999999996</v>
          </cell>
          <cell r="AD28">
            <v>2.2999999999999998</v>
          </cell>
          <cell r="AF28">
            <v>1.6</v>
          </cell>
          <cell r="AH28">
            <v>1.9</v>
          </cell>
          <cell r="AJ28">
            <v>3.8</v>
          </cell>
          <cell r="AL28" t="str">
            <v>.</v>
          </cell>
          <cell r="AN28">
            <v>5.7045000000000003</v>
          </cell>
          <cell r="AS28">
            <v>4.4575757575757571</v>
          </cell>
          <cell r="AY28">
            <v>0.16060606060606061</v>
          </cell>
          <cell r="BG28">
            <v>0.19130434782608696</v>
          </cell>
        </row>
        <row r="29">
          <cell r="C29">
            <v>24.3</v>
          </cell>
          <cell r="E29">
            <v>37.9</v>
          </cell>
          <cell r="H29">
            <v>22.8</v>
          </cell>
          <cell r="J29">
            <v>340100</v>
          </cell>
          <cell r="L29">
            <v>7</v>
          </cell>
          <cell r="Q29">
            <v>5</v>
          </cell>
          <cell r="S29">
            <v>7.7</v>
          </cell>
          <cell r="V29">
            <v>22.7</v>
          </cell>
          <cell r="Y29">
            <v>4.7</v>
          </cell>
          <cell r="AD29">
            <v>1.5</v>
          </cell>
          <cell r="AF29">
            <v>2.1</v>
          </cell>
          <cell r="AH29">
            <v>2.6</v>
          </cell>
          <cell r="AJ29">
            <v>2.2000000000000002</v>
          </cell>
          <cell r="AL29">
            <v>2.2000000000000002</v>
          </cell>
          <cell r="AN29">
            <v>5.1387</v>
          </cell>
          <cell r="AS29">
            <v>4.1366120218579256</v>
          </cell>
          <cell r="AY29">
            <v>0.17801047120418848</v>
          </cell>
          <cell r="BG29">
            <v>0.15185185185185185</v>
          </cell>
        </row>
        <row r="30">
          <cell r="C30">
            <v>20.3</v>
          </cell>
          <cell r="E30">
            <v>27.7</v>
          </cell>
          <cell r="H30">
            <v>16.5</v>
          </cell>
          <cell r="J30">
            <v>384600</v>
          </cell>
          <cell r="L30">
            <v>5.5</v>
          </cell>
          <cell r="S30">
            <v>6.3</v>
          </cell>
          <cell r="V30">
            <v>25.6</v>
          </cell>
          <cell r="Y30">
            <v>3.3</v>
          </cell>
          <cell r="AD30">
            <v>1.1000000000000001</v>
          </cell>
          <cell r="AF30">
            <v>0.9</v>
          </cell>
          <cell r="AH30">
            <v>2.1</v>
          </cell>
          <cell r="AJ30">
            <v>1.6</v>
          </cell>
          <cell r="AL30">
            <v>1.9</v>
          </cell>
          <cell r="AN30">
            <v>6.1546000000000003</v>
          </cell>
          <cell r="AS30">
            <v>4.7676923076923083</v>
          </cell>
          <cell r="AY30">
            <v>0.12195121951219512</v>
          </cell>
          <cell r="BG30">
            <v>0.10880829015544041</v>
          </cell>
        </row>
        <row r="31">
          <cell r="C31">
            <v>21.7</v>
          </cell>
          <cell r="E31">
            <v>32</v>
          </cell>
          <cell r="H31">
            <v>24.6</v>
          </cell>
          <cell r="J31">
            <v>312200</v>
          </cell>
          <cell r="L31">
            <v>9.1</v>
          </cell>
          <cell r="Q31">
            <v>2</v>
          </cell>
          <cell r="S31">
            <v>10.3</v>
          </cell>
          <cell r="V31">
            <v>20</v>
          </cell>
          <cell r="Y31">
            <v>7</v>
          </cell>
          <cell r="AD31">
            <v>3.3</v>
          </cell>
          <cell r="AF31">
            <v>1.6</v>
          </cell>
          <cell r="AH31">
            <v>3.6</v>
          </cell>
          <cell r="AJ31">
            <v>2</v>
          </cell>
          <cell r="AL31">
            <v>2</v>
          </cell>
          <cell r="AN31">
            <v>3.4188000000000001</v>
          </cell>
          <cell r="AS31">
            <v>3.052238805970148</v>
          </cell>
          <cell r="AY31">
            <v>0.189873417721519</v>
          </cell>
          <cell r="BG31">
            <v>0.11956521739130435</v>
          </cell>
        </row>
        <row r="32">
          <cell r="C32">
            <v>17.5</v>
          </cell>
          <cell r="E32">
            <v>31.9</v>
          </cell>
          <cell r="H32">
            <v>35.1</v>
          </cell>
          <cell r="J32">
            <v>310200</v>
          </cell>
          <cell r="L32">
            <v>10.199999999999999</v>
          </cell>
          <cell r="Q32">
            <v>3.2</v>
          </cell>
          <cell r="S32">
            <v>13.2</v>
          </cell>
          <cell r="V32">
            <v>19</v>
          </cell>
          <cell r="Y32">
            <v>7.6</v>
          </cell>
          <cell r="AD32">
            <v>4.2</v>
          </cell>
          <cell r="AF32">
            <v>2.2000000000000002</v>
          </cell>
          <cell r="AH32">
            <v>3.3</v>
          </cell>
          <cell r="AJ32">
            <v>4.0999999999999996</v>
          </cell>
          <cell r="AL32">
            <v>5.8</v>
          </cell>
          <cell r="AN32">
            <v>2.9230999999999998</v>
          </cell>
          <cell r="AS32">
            <v>2.7588357588357573</v>
          </cell>
          <cell r="AY32">
            <v>0.2874493927125506</v>
          </cell>
          <cell r="BG32">
            <v>0.10650887573964497</v>
          </cell>
        </row>
        <row r="33">
          <cell r="C33">
            <v>19</v>
          </cell>
          <cell r="E33">
            <v>25.2</v>
          </cell>
          <cell r="H33">
            <v>19</v>
          </cell>
          <cell r="J33">
            <v>321200</v>
          </cell>
          <cell r="L33">
            <v>6.4</v>
          </cell>
          <cell r="Q33">
            <v>2.9</v>
          </cell>
          <cell r="S33">
            <v>6.7</v>
          </cell>
          <cell r="V33">
            <v>37.1</v>
          </cell>
          <cell r="Y33">
            <v>5.4</v>
          </cell>
          <cell r="AD33">
            <v>2.5</v>
          </cell>
          <cell r="AF33">
            <v>1.6</v>
          </cell>
          <cell r="AH33">
            <v>3.2</v>
          </cell>
          <cell r="AJ33">
            <v>1.4</v>
          </cell>
          <cell r="AL33">
            <v>1.9</v>
          </cell>
          <cell r="AN33">
            <v>4.5507999999999997</v>
          </cell>
          <cell r="AS33">
            <v>3.776141384388811</v>
          </cell>
          <cell r="AY33">
            <v>0.1512481644640235</v>
          </cell>
          <cell r="BG33">
            <v>0.10891089108910891</v>
          </cell>
        </row>
        <row r="34">
          <cell r="C34">
            <v>5.6</v>
          </cell>
          <cell r="E34">
            <v>26</v>
          </cell>
          <cell r="H34">
            <v>33.6</v>
          </cell>
          <cell r="J34">
            <v>300400</v>
          </cell>
          <cell r="L34">
            <v>4.9000000000000004</v>
          </cell>
          <cell r="S34">
            <v>5.7</v>
          </cell>
          <cell r="V34">
            <v>22.5</v>
          </cell>
          <cell r="Y34">
            <v>7.7</v>
          </cell>
          <cell r="AD34">
            <v>3.8</v>
          </cell>
          <cell r="AF34">
            <v>1.3</v>
          </cell>
          <cell r="AH34">
            <v>3.7</v>
          </cell>
          <cell r="AJ34">
            <v>3.7</v>
          </cell>
          <cell r="AL34">
            <v>2.6</v>
          </cell>
          <cell r="AN34">
            <v>2.9609000000000001</v>
          </cell>
          <cell r="AS34">
            <v>2.8143322475570032</v>
          </cell>
          <cell r="AY34">
            <v>0.27831715210355989</v>
          </cell>
          <cell r="BG34">
            <v>0.10909090909090909</v>
          </cell>
        </row>
        <row r="35">
          <cell r="C35">
            <v>22.1</v>
          </cell>
          <cell r="E35">
            <v>31.7</v>
          </cell>
          <cell r="H35">
            <v>47.6</v>
          </cell>
          <cell r="J35">
            <v>321800</v>
          </cell>
          <cell r="L35">
            <v>9</v>
          </cell>
          <cell r="Q35">
            <v>4.0999999999999996</v>
          </cell>
          <cell r="S35">
            <v>9.6</v>
          </cell>
          <cell r="V35">
            <v>19.8</v>
          </cell>
          <cell r="Y35">
            <v>5.5</v>
          </cell>
          <cell r="AD35">
            <v>3.5</v>
          </cell>
          <cell r="AF35">
            <v>1.7</v>
          </cell>
          <cell r="AH35">
            <v>2.2999999999999998</v>
          </cell>
          <cell r="AJ35">
            <v>3.5</v>
          </cell>
          <cell r="AL35" t="str">
            <v>.</v>
          </cell>
          <cell r="AN35">
            <v>3.6695000000000002</v>
          </cell>
          <cell r="AS35">
            <v>3.1424501424501416</v>
          </cell>
          <cell r="AY35">
            <v>0.22096317280453256</v>
          </cell>
          <cell r="BG35">
            <v>0.1981981981981982</v>
          </cell>
        </row>
        <row r="36">
          <cell r="C36">
            <v>17.2</v>
          </cell>
          <cell r="E36">
            <v>27.6</v>
          </cell>
          <cell r="H36">
            <v>35.1</v>
          </cell>
          <cell r="J36">
            <v>315000</v>
          </cell>
          <cell r="L36">
            <v>7.5</v>
          </cell>
          <cell r="Q36">
            <v>3.6</v>
          </cell>
          <cell r="S36">
            <v>8.1</v>
          </cell>
          <cell r="V36">
            <v>19.3</v>
          </cell>
          <cell r="Y36">
            <v>7.8</v>
          </cell>
          <cell r="AD36">
            <v>2.7</v>
          </cell>
          <cell r="AF36">
            <v>1.2</v>
          </cell>
          <cell r="AH36">
            <v>2.7</v>
          </cell>
          <cell r="AJ36">
            <v>4.5</v>
          </cell>
          <cell r="AL36">
            <v>3.4</v>
          </cell>
          <cell r="AN36">
            <v>2.4836</v>
          </cell>
          <cell r="AS36">
            <v>2.4369158878504678</v>
          </cell>
          <cell r="AY36">
            <v>0.27674418604651163</v>
          </cell>
          <cell r="BG36">
            <v>0.12781954887218044</v>
          </cell>
        </row>
        <row r="37">
          <cell r="C37">
            <v>12.2</v>
          </cell>
          <cell r="E37">
            <v>36.4</v>
          </cell>
          <cell r="H37">
            <v>27.6</v>
          </cell>
          <cell r="J37">
            <v>325700</v>
          </cell>
          <cell r="L37">
            <v>7.2</v>
          </cell>
          <cell r="Q37">
            <v>3.8</v>
          </cell>
          <cell r="S37">
            <v>7.9</v>
          </cell>
          <cell r="V37">
            <v>21.4</v>
          </cell>
          <cell r="Y37">
            <v>4.5</v>
          </cell>
          <cell r="AD37">
            <v>1.7</v>
          </cell>
          <cell r="AF37">
            <v>1</v>
          </cell>
          <cell r="AH37">
            <v>2.6</v>
          </cell>
          <cell r="AJ37">
            <v>2.6</v>
          </cell>
          <cell r="AL37">
            <v>2.7</v>
          </cell>
          <cell r="AN37">
            <v>3.8090999999999999</v>
          </cell>
          <cell r="AS37">
            <v>3.2344398340248977</v>
          </cell>
          <cell r="AY37">
            <v>0.22132796780684105</v>
          </cell>
          <cell r="BG37">
            <v>0.16477272727272727</v>
          </cell>
        </row>
        <row r="38">
          <cell r="C38">
            <v>14.2</v>
          </cell>
          <cell r="E38">
            <v>29.7</v>
          </cell>
          <cell r="H38">
            <v>30.4</v>
          </cell>
          <cell r="J38">
            <v>306200</v>
          </cell>
          <cell r="L38">
            <v>9</v>
          </cell>
          <cell r="Q38">
            <v>6.3</v>
          </cell>
          <cell r="S38">
            <v>12.3</v>
          </cell>
          <cell r="V38">
            <v>21.8</v>
          </cell>
          <cell r="Y38">
            <v>6.2</v>
          </cell>
          <cell r="AD38">
            <v>3.9</v>
          </cell>
          <cell r="AF38">
            <v>1.9</v>
          </cell>
          <cell r="AH38">
            <v>2</v>
          </cell>
          <cell r="AJ38">
            <v>3.7</v>
          </cell>
          <cell r="AL38">
            <v>4.5999999999999996</v>
          </cell>
          <cell r="AN38">
            <v>3.6074000000000002</v>
          </cell>
          <cell r="AS38">
            <v>3.2034220532319426</v>
          </cell>
          <cell r="AY38">
            <v>0.27102803738317754</v>
          </cell>
          <cell r="BG38">
            <v>0.2696629213483146</v>
          </cell>
        </row>
        <row r="39">
          <cell r="C39">
            <v>14.2</v>
          </cell>
          <cell r="E39">
            <v>24.3</v>
          </cell>
          <cell r="H39">
            <v>25.3</v>
          </cell>
          <cell r="J39">
            <v>349600</v>
          </cell>
          <cell r="L39">
            <v>6</v>
          </cell>
          <cell r="Q39">
            <v>2.5</v>
          </cell>
          <cell r="S39">
            <v>5.0999999999999996</v>
          </cell>
          <cell r="V39">
            <v>21.4</v>
          </cell>
          <cell r="Y39">
            <v>5.7</v>
          </cell>
          <cell r="AD39">
            <v>2.5</v>
          </cell>
          <cell r="AF39">
            <v>1.9</v>
          </cell>
          <cell r="AH39">
            <v>1.9</v>
          </cell>
          <cell r="AJ39">
            <v>3.2</v>
          </cell>
          <cell r="AL39">
            <v>1.7</v>
          </cell>
          <cell r="AN39">
            <v>5.5429000000000004</v>
          </cell>
          <cell r="AS39">
            <v>4.4093137254901915</v>
          </cell>
          <cell r="AY39">
            <v>0.18455971049457176</v>
          </cell>
          <cell r="BG39">
            <v>0.16151202749140894</v>
          </cell>
        </row>
        <row r="40">
          <cell r="C40">
            <v>18.899999999999999</v>
          </cell>
          <cell r="E40">
            <v>32.9</v>
          </cell>
          <cell r="H40">
            <v>27.4</v>
          </cell>
          <cell r="J40">
            <v>346700</v>
          </cell>
          <cell r="L40">
            <v>6.9</v>
          </cell>
          <cell r="S40">
            <v>6.8</v>
          </cell>
          <cell r="V40">
            <v>19.600000000000001</v>
          </cell>
          <cell r="Y40">
            <v>4.4000000000000004</v>
          </cell>
          <cell r="AD40">
            <v>2.7</v>
          </cell>
          <cell r="AF40">
            <v>2.1</v>
          </cell>
          <cell r="AH40">
            <v>1.2</v>
          </cell>
          <cell r="AJ40">
            <v>2.7</v>
          </cell>
          <cell r="AL40">
            <v>4.5999999999999996</v>
          </cell>
          <cell r="AN40">
            <v>4.7492000000000001</v>
          </cell>
          <cell r="AS40">
            <v>3.8528528528528514</v>
          </cell>
          <cell r="AY40">
            <v>0.21865889212827988</v>
          </cell>
          <cell r="BG40">
            <v>0.1797752808988764</v>
          </cell>
        </row>
        <row r="41">
          <cell r="C41">
            <v>18.8</v>
          </cell>
          <cell r="E41">
            <v>29.7</v>
          </cell>
          <cell r="H41">
            <v>23</v>
          </cell>
          <cell r="J41">
            <v>322700</v>
          </cell>
          <cell r="L41">
            <v>6.1</v>
          </cell>
          <cell r="Q41">
            <v>5.3</v>
          </cell>
          <cell r="S41">
            <v>7.8</v>
          </cell>
          <cell r="V41">
            <v>23.3</v>
          </cell>
          <cell r="Y41">
            <v>5.2</v>
          </cell>
          <cell r="AD41">
            <v>2.1</v>
          </cell>
          <cell r="AF41">
            <v>1.2</v>
          </cell>
          <cell r="AH41">
            <v>2.6</v>
          </cell>
          <cell r="AJ41">
            <v>1.8</v>
          </cell>
          <cell r="AL41">
            <v>3.1</v>
          </cell>
          <cell r="AN41">
            <v>4.7891000000000004</v>
          </cell>
          <cell r="AS41">
            <v>3.8110749185667738</v>
          </cell>
          <cell r="AY41">
            <v>0.2208</v>
          </cell>
          <cell r="BG41">
            <v>0.10582010582010581</v>
          </cell>
        </row>
        <row r="42">
          <cell r="C42">
            <v>19.399999999999999</v>
          </cell>
          <cell r="E42">
            <v>22.5</v>
          </cell>
          <cell r="H42">
            <v>24.9</v>
          </cell>
          <cell r="J42">
            <v>359000</v>
          </cell>
          <cell r="L42">
            <v>4.2</v>
          </cell>
          <cell r="S42">
            <v>2.6</v>
          </cell>
          <cell r="V42">
            <v>34.700000000000003</v>
          </cell>
          <cell r="Y42">
            <v>4.9000000000000004</v>
          </cell>
          <cell r="AD42">
            <v>1.3</v>
          </cell>
          <cell r="AF42">
            <v>0.8</v>
          </cell>
          <cell r="AH42">
            <v>1.4</v>
          </cell>
          <cell r="AJ42">
            <v>2.7</v>
          </cell>
          <cell r="AL42">
            <v>1.2</v>
          </cell>
          <cell r="AN42">
            <v>5.4105999999999996</v>
          </cell>
          <cell r="AS42">
            <v>4.2516059957173491</v>
          </cell>
          <cell r="AY42">
            <v>0.1893048128342246</v>
          </cell>
          <cell r="BG42">
            <v>0.1238390092879257</v>
          </cell>
        </row>
        <row r="43">
          <cell r="C43">
            <v>19.399999999999999</v>
          </cell>
          <cell r="E43">
            <v>27.4</v>
          </cell>
          <cell r="H43">
            <v>22</v>
          </cell>
          <cell r="J43">
            <v>342200</v>
          </cell>
          <cell r="L43">
            <v>5.8</v>
          </cell>
          <cell r="Q43">
            <v>2.8</v>
          </cell>
          <cell r="S43">
            <v>4.9000000000000004</v>
          </cell>
          <cell r="V43">
            <v>22.7</v>
          </cell>
          <cell r="Y43">
            <v>3.9</v>
          </cell>
          <cell r="AD43">
            <v>1.7</v>
          </cell>
          <cell r="AF43">
            <v>0.7</v>
          </cell>
          <cell r="AH43">
            <v>1.3</v>
          </cell>
          <cell r="AJ43">
            <v>2.6</v>
          </cell>
          <cell r="AL43">
            <v>2.1</v>
          </cell>
          <cell r="AN43">
            <v>4.6040000000000001</v>
          </cell>
          <cell r="AS43">
            <v>3.7397454031117388</v>
          </cell>
          <cell r="AY43">
            <v>0.182328190743338</v>
          </cell>
          <cell r="BG43">
            <v>0.19444444444444445</v>
          </cell>
        </row>
        <row r="44">
          <cell r="AN44">
            <v>4.1010999999999997</v>
          </cell>
          <cell r="AS44">
            <v>3.471601954500072</v>
          </cell>
          <cell r="AY44">
            <v>0.23637203572528487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er Gunnar Uberg" id="{522909BE-776F-4E6F-B276-2678517388CE}" userId="S::Per.Gunnar.Uberg@kristiansand.kommune.no::bdbcfe3a-b526-4fe1-9319-298bd79ac615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S1" dT="2020-05-29T09:17:10.88" personId="{522909BE-776F-4E6F-B276-2678517388CE}" id="{EFCD7FD6-99CD-47C0-83D9-1FDC8863181D}">
    <text>Se definisjon nederst</text>
  </threadedComment>
  <threadedComment ref="BD2" dT="2020-05-29T10:58:47.08" personId="{522909BE-776F-4E6F-B276-2678517388CE}" id="{7554366C-C6C7-4A19-83CD-AABA4058396D}">
    <text>Prosentpoeng</text>
  </threadedComment>
  <threadedComment ref="BS2" dT="2020-05-29T09:14:11.81" personId="{522909BE-776F-4E6F-B276-2678517388CE}" id="{F28EB0AD-E3A5-4763-91EC-E6570EDC9402}">
    <text>korrelasjon andel ikke vestlig fødeland og innvandringkategori B+C</text>
  </threadedComment>
  <threadedComment ref="CC2" dT="2020-05-29T09:08:16.47" personId="{522909BE-776F-4E6F-B276-2678517388CE}" id="{4B713035-1B34-4A75-AE5A-B814366C2571}">
    <text>%innv. og norskfødte med innv.foreldre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39"/>
  <sheetViews>
    <sheetView tabSelected="1" topLeftCell="A229" zoomScale="85" zoomScaleNormal="85" zoomScalePageLayoutView="40" workbookViewId="0">
      <selection activeCell="B111" sqref="B111:N138"/>
    </sheetView>
  </sheetViews>
  <sheetFormatPr baseColWidth="10" defaultRowHeight="15" x14ac:dyDescent="0.25"/>
  <cols>
    <col min="1" max="1" width="21.85546875" customWidth="1"/>
    <col min="51" max="51" width="19.7109375" customWidth="1"/>
    <col min="57" max="57" width="17.140625" customWidth="1"/>
    <col min="58" max="59" width="12.85546875" bestFit="1" customWidth="1"/>
    <col min="71" max="71" width="21.5703125" bestFit="1" customWidth="1"/>
    <col min="72" max="72" width="3.140625" customWidth="1"/>
    <col min="73" max="73" width="6.28515625" customWidth="1"/>
    <col min="74" max="74" width="6" bestFit="1" customWidth="1"/>
    <col min="75" max="75" width="5.5703125" bestFit="1" customWidth="1"/>
    <col min="76" max="76" width="4.5703125" bestFit="1" customWidth="1"/>
    <col min="77" max="77" width="5.5703125" bestFit="1" customWidth="1"/>
    <col min="78" max="78" width="5" bestFit="1" customWidth="1"/>
    <col min="79" max="79" width="7" bestFit="1" customWidth="1"/>
    <col min="80" max="80" width="7" customWidth="1"/>
    <col min="81" max="81" width="9.140625" customWidth="1"/>
  </cols>
  <sheetData>
    <row r="1" spans="1:94" ht="39" customHeight="1" thickBot="1" x14ac:dyDescent="0.5">
      <c r="A1" s="50"/>
      <c r="B1" s="42" t="s">
        <v>0</v>
      </c>
      <c r="C1" s="43"/>
      <c r="D1" s="44"/>
      <c r="E1" s="42" t="s">
        <v>1</v>
      </c>
      <c r="F1" s="44"/>
      <c r="G1" s="42" t="s">
        <v>2</v>
      </c>
      <c r="H1" s="43"/>
      <c r="I1" s="43"/>
      <c r="J1" s="52" t="s">
        <v>69</v>
      </c>
      <c r="K1" s="44"/>
      <c r="L1" s="42" t="s">
        <v>3</v>
      </c>
      <c r="M1" s="43"/>
      <c r="N1" s="44"/>
      <c r="O1" s="42" t="s">
        <v>4</v>
      </c>
      <c r="P1" s="43"/>
      <c r="Q1" s="44"/>
      <c r="R1" s="42" t="s">
        <v>5</v>
      </c>
      <c r="S1" s="43"/>
      <c r="T1" s="44"/>
      <c r="U1" s="42" t="s">
        <v>6</v>
      </c>
      <c r="V1" s="43"/>
      <c r="W1" s="44"/>
      <c r="X1" s="42" t="s">
        <v>7</v>
      </c>
      <c r="Y1" s="43"/>
      <c r="Z1" s="44"/>
      <c r="AA1" s="42" t="s">
        <v>8</v>
      </c>
      <c r="AB1" s="43"/>
      <c r="AC1" s="44"/>
      <c r="AD1" s="42" t="s">
        <v>9</v>
      </c>
      <c r="AE1" s="43"/>
      <c r="AF1" s="44"/>
      <c r="AG1" s="42" t="s">
        <v>10</v>
      </c>
      <c r="AH1" s="43"/>
      <c r="AI1" s="44"/>
      <c r="AJ1" s="42" t="s">
        <v>11</v>
      </c>
      <c r="AK1" s="43"/>
      <c r="AL1" s="44"/>
      <c r="AM1" s="42" t="s">
        <v>12</v>
      </c>
      <c r="AN1" s="43"/>
      <c r="AO1" s="44"/>
      <c r="AP1" s="42" t="s">
        <v>13</v>
      </c>
      <c r="AQ1" s="43"/>
      <c r="AR1" s="44"/>
      <c r="AS1" s="42" t="s">
        <v>14</v>
      </c>
      <c r="AT1" s="43"/>
      <c r="AU1" s="44"/>
      <c r="AV1" s="45" t="s">
        <v>15</v>
      </c>
      <c r="AW1" s="46"/>
      <c r="AX1" s="46"/>
      <c r="AY1" s="48" t="s">
        <v>233</v>
      </c>
      <c r="AZ1" s="48"/>
      <c r="BA1" s="48"/>
      <c r="BB1" s="48"/>
      <c r="BC1" s="48"/>
      <c r="BD1" s="48"/>
      <c r="BE1" s="40" t="s">
        <v>133</v>
      </c>
      <c r="BF1" s="41"/>
      <c r="BG1" s="41"/>
      <c r="BH1" s="41"/>
      <c r="BI1" s="41"/>
      <c r="BJ1" s="41"/>
      <c r="BK1" s="41"/>
      <c r="BL1" s="41"/>
      <c r="BM1" s="41"/>
      <c r="BN1" s="49" t="s">
        <v>139</v>
      </c>
      <c r="BO1" s="49"/>
      <c r="BP1" s="49"/>
      <c r="BQ1" s="49"/>
      <c r="BR1" s="49"/>
      <c r="BS1" s="47" t="s">
        <v>146</v>
      </c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39" t="s">
        <v>160</v>
      </c>
      <c r="CF1" s="39"/>
      <c r="CG1" s="39"/>
      <c r="CH1" s="39"/>
      <c r="CI1" s="39"/>
      <c r="CJ1" s="39"/>
      <c r="CK1" s="39"/>
      <c r="CL1" s="39"/>
      <c r="CM1" s="39"/>
      <c r="CN1" s="39"/>
      <c r="CO1" s="39"/>
    </row>
    <row r="2" spans="1:94" ht="15.75" thickBot="1" x14ac:dyDescent="0.3">
      <c r="A2" s="51"/>
      <c r="B2" s="1" t="s">
        <v>16</v>
      </c>
      <c r="C2" s="1" t="s">
        <v>17</v>
      </c>
      <c r="D2" s="1" t="s">
        <v>71</v>
      </c>
      <c r="E2" s="1" t="s">
        <v>16</v>
      </c>
      <c r="F2" s="1" t="s">
        <v>17</v>
      </c>
      <c r="G2" s="1" t="s">
        <v>16</v>
      </c>
      <c r="H2" s="1" t="s">
        <v>17</v>
      </c>
      <c r="I2" s="1" t="s">
        <v>71</v>
      </c>
      <c r="J2" s="1"/>
      <c r="K2" s="6" t="s">
        <v>73</v>
      </c>
      <c r="L2" s="1" t="s">
        <v>16</v>
      </c>
      <c r="M2" s="1" t="s">
        <v>17</v>
      </c>
      <c r="N2" s="1" t="s">
        <v>71</v>
      </c>
      <c r="O2" s="1" t="s">
        <v>16</v>
      </c>
      <c r="P2" s="1" t="s">
        <v>17</v>
      </c>
      <c r="Q2" s="1" t="s">
        <v>71</v>
      </c>
      <c r="R2" s="1" t="s">
        <v>16</v>
      </c>
      <c r="S2" s="1" t="s">
        <v>17</v>
      </c>
      <c r="T2" s="1" t="s">
        <v>71</v>
      </c>
      <c r="U2" s="1" t="s">
        <v>16</v>
      </c>
      <c r="V2" s="1" t="s">
        <v>17</v>
      </c>
      <c r="W2" s="1" t="s">
        <v>71</v>
      </c>
      <c r="X2" s="1" t="s">
        <v>16</v>
      </c>
      <c r="Y2" s="1" t="s">
        <v>17</v>
      </c>
      <c r="Z2" s="1" t="s">
        <v>71</v>
      </c>
      <c r="AA2" s="1" t="s">
        <v>16</v>
      </c>
      <c r="AB2" s="1" t="s">
        <v>17</v>
      </c>
      <c r="AC2" s="1" t="s">
        <v>71</v>
      </c>
      <c r="AD2" s="1" t="s">
        <v>16</v>
      </c>
      <c r="AE2" s="1" t="s">
        <v>17</v>
      </c>
      <c r="AF2" s="1" t="s">
        <v>71</v>
      </c>
      <c r="AG2" s="1" t="s">
        <v>16</v>
      </c>
      <c r="AH2" s="1" t="s">
        <v>17</v>
      </c>
      <c r="AI2" s="1" t="s">
        <v>71</v>
      </c>
      <c r="AJ2" s="1" t="s">
        <v>16</v>
      </c>
      <c r="AK2" s="1" t="s">
        <v>17</v>
      </c>
      <c r="AL2" s="1" t="s">
        <v>71</v>
      </c>
      <c r="AM2" s="1" t="s">
        <v>16</v>
      </c>
      <c r="AN2" s="1" t="s">
        <v>17</v>
      </c>
      <c r="AO2" s="1" t="s">
        <v>71</v>
      </c>
      <c r="AP2" s="1" t="s">
        <v>16</v>
      </c>
      <c r="AQ2" s="1" t="s">
        <v>17</v>
      </c>
      <c r="AR2" s="1" t="s">
        <v>71</v>
      </c>
      <c r="AS2" s="1" t="s">
        <v>16</v>
      </c>
      <c r="AT2" s="1" t="s">
        <v>17</v>
      </c>
      <c r="AU2" s="1" t="s">
        <v>71</v>
      </c>
      <c r="AV2" s="1" t="s">
        <v>16</v>
      </c>
      <c r="AW2" s="2" t="s">
        <v>17</v>
      </c>
      <c r="AX2" s="1" t="s">
        <v>72</v>
      </c>
      <c r="AZ2" s="7" t="s">
        <v>75</v>
      </c>
      <c r="BA2" s="7" t="s">
        <v>76</v>
      </c>
      <c r="BB2" s="7"/>
      <c r="BC2" s="7" t="s">
        <v>155</v>
      </c>
      <c r="BD2" s="7" t="s">
        <v>156</v>
      </c>
      <c r="BE2" t="s">
        <v>77</v>
      </c>
      <c r="BF2" t="s">
        <v>128</v>
      </c>
      <c r="BG2" s="7" t="s">
        <v>130</v>
      </c>
      <c r="BH2" t="s">
        <v>129</v>
      </c>
      <c r="BK2" s="7" t="s">
        <v>130</v>
      </c>
      <c r="BL2" t="s">
        <v>131</v>
      </c>
      <c r="BM2" t="s">
        <v>132</v>
      </c>
      <c r="BO2" t="s">
        <v>134</v>
      </c>
      <c r="BP2" t="s">
        <v>136</v>
      </c>
      <c r="BQ2" t="s">
        <v>137</v>
      </c>
      <c r="BR2" t="s">
        <v>138</v>
      </c>
      <c r="BS2" s="15">
        <f>CORREL(BR4:BR69,CC4:CC69)</f>
        <v>0.97306904914983228</v>
      </c>
      <c r="BU2" s="10" t="s">
        <v>140</v>
      </c>
      <c r="BV2" s="10" t="s">
        <v>141</v>
      </c>
      <c r="BW2" s="10" t="s">
        <v>142</v>
      </c>
      <c r="BX2" s="10" t="s">
        <v>143</v>
      </c>
      <c r="BY2" s="10" t="s">
        <v>144</v>
      </c>
      <c r="BZ2" s="10" t="s">
        <v>145</v>
      </c>
      <c r="CA2" s="10" t="s">
        <v>135</v>
      </c>
      <c r="CB2" s="10"/>
      <c r="CC2" s="14" t="s">
        <v>153</v>
      </c>
      <c r="CD2" s="10" t="s">
        <v>154</v>
      </c>
      <c r="CE2">
        <v>2017</v>
      </c>
      <c r="CF2">
        <v>2018</v>
      </c>
      <c r="CG2" t="s">
        <v>161</v>
      </c>
      <c r="CH2" t="s">
        <v>157</v>
      </c>
      <c r="CI2" t="s">
        <v>158</v>
      </c>
      <c r="CJ2" t="s">
        <v>161</v>
      </c>
      <c r="CK2" t="s">
        <v>162</v>
      </c>
      <c r="CL2" t="s">
        <v>163</v>
      </c>
      <c r="CM2" t="s">
        <v>164</v>
      </c>
      <c r="CN2" t="s">
        <v>164</v>
      </c>
      <c r="CO2" t="s">
        <v>213</v>
      </c>
    </row>
    <row r="3" spans="1:94" ht="15.75" thickBot="1" x14ac:dyDescent="0.3">
      <c r="A3" s="4" t="s">
        <v>18</v>
      </c>
      <c r="B3" s="3">
        <v>19561</v>
      </c>
      <c r="C3" s="3">
        <v>38.799999999999997</v>
      </c>
      <c r="D3" s="3">
        <f>C3-[1]Kristiansand!E3</f>
        <v>-1.8000000000000043</v>
      </c>
      <c r="E3" s="3">
        <v>20732</v>
      </c>
      <c r="F3" s="3">
        <v>23.6</v>
      </c>
      <c r="G3" s="3">
        <v>3666</v>
      </c>
      <c r="H3" s="3">
        <v>26</v>
      </c>
      <c r="I3" s="3">
        <f>H3-[1]Kristiansand!H3</f>
        <v>-2.5</v>
      </c>
      <c r="J3" s="3">
        <v>362900</v>
      </c>
      <c r="K3" s="3">
        <f>J3-[1]Kristiansand!J3</f>
        <v>49800</v>
      </c>
      <c r="L3" s="3">
        <v>5625</v>
      </c>
      <c r="M3" s="3">
        <v>5.3</v>
      </c>
      <c r="N3" s="3">
        <f>M3-[1]Kristiansand!L3</f>
        <v>-4.5000000000000009</v>
      </c>
      <c r="O3" s="3">
        <v>11443</v>
      </c>
      <c r="P3" s="3">
        <v>10.9</v>
      </c>
      <c r="Q3">
        <f>P3-[1]Kristiansand!L3</f>
        <v>1.0999999999999996</v>
      </c>
      <c r="R3" s="3">
        <v>1517</v>
      </c>
      <c r="S3" s="3">
        <v>6.3</v>
      </c>
      <c r="T3" s="3">
        <f>S3-[1]Kristiansand!Q3</f>
        <v>1.7000000000000002</v>
      </c>
      <c r="U3" s="3">
        <v>3047</v>
      </c>
      <c r="V3" s="3">
        <v>12.7</v>
      </c>
      <c r="W3" s="3">
        <f>V3-[1]Kristiansand!S3</f>
        <v>2.8999999999999986</v>
      </c>
      <c r="X3" s="3">
        <v>27106</v>
      </c>
      <c r="Y3" s="3">
        <v>25.8</v>
      </c>
      <c r="Z3" s="3">
        <f>Y3-[1]Kristiansand!V3</f>
        <v>3.9000000000000021</v>
      </c>
      <c r="AA3" s="3">
        <v>3408</v>
      </c>
      <c r="AB3" s="3">
        <v>5.0999999999999996</v>
      </c>
      <c r="AC3" s="3">
        <f>AB3-[1]Kristiansand!Y3</f>
        <v>-0.60000000000000053</v>
      </c>
      <c r="AD3" s="3">
        <v>1410</v>
      </c>
      <c r="AE3" s="3">
        <v>1.7</v>
      </c>
      <c r="AF3" s="3">
        <f>AE3-[1]Kristiansand!$AB$3</f>
        <v>-0.50000000000000022</v>
      </c>
      <c r="AG3" s="3">
        <v>465</v>
      </c>
      <c r="AH3" s="3">
        <v>1.9</v>
      </c>
      <c r="AI3" s="3">
        <f>AH3-[1]Kristiansand!AD3</f>
        <v>-0.89999999999999991</v>
      </c>
      <c r="AJ3" s="3">
        <v>2762</v>
      </c>
      <c r="AK3" s="3">
        <v>3.1</v>
      </c>
      <c r="AL3" s="3">
        <f>AK3-[1]Kristiansand!AF3</f>
        <v>0.5</v>
      </c>
      <c r="AM3" s="3">
        <v>1894</v>
      </c>
      <c r="AN3" s="3">
        <v>4.5</v>
      </c>
      <c r="AO3" s="3">
        <f>AN3-[1]Kristiansand!AH3</f>
        <v>1.7000000000000002</v>
      </c>
      <c r="AP3" s="3">
        <v>242</v>
      </c>
      <c r="AQ3" s="3">
        <v>1.3</v>
      </c>
      <c r="AR3" s="3">
        <f>AQ3-[1]Kristiansand!AJ3</f>
        <v>-1.5999999999999999</v>
      </c>
      <c r="AS3" s="3">
        <v>1023</v>
      </c>
      <c r="AT3" s="3">
        <v>4.2</v>
      </c>
      <c r="AU3" s="3">
        <f>AT3-[1]Kristiansand!AL3</f>
        <v>0.70000000000000018</v>
      </c>
      <c r="AV3" s="3">
        <v>11872</v>
      </c>
      <c r="AW3" s="3">
        <v>23.7</v>
      </c>
      <c r="AX3">
        <f>AW3-[1]Kristiansand!C3</f>
        <v>-0.19999999999999929</v>
      </c>
      <c r="AY3" t="s">
        <v>74</v>
      </c>
      <c r="AZ3">
        <v>18611</v>
      </c>
      <c r="BA3">
        <v>5448</v>
      </c>
      <c r="BC3" s="8">
        <f>BA3/(AZ3+BA3)</f>
        <v>0.22644332682156365</v>
      </c>
      <c r="BD3" s="27">
        <f>BC3-[1]Kristiansand!$AY$44</f>
        <v>-9.9287089037212173E-3</v>
      </c>
      <c r="BE3" t="s">
        <v>74</v>
      </c>
      <c r="BF3" s="15">
        <v>4.1098559547286158</v>
      </c>
      <c r="BG3" s="15">
        <v>4.0621400000000003</v>
      </c>
      <c r="BH3" s="23">
        <v>3.5392266140787005</v>
      </c>
      <c r="BI3" s="23" t="s">
        <v>234</v>
      </c>
      <c r="BJ3" s="23" t="s">
        <v>235</v>
      </c>
      <c r="BK3" s="15">
        <v>2.5561694919383409</v>
      </c>
      <c r="BL3" s="23">
        <f>BF3-[1]Kristiansand!$AN$44</f>
        <v>8.7559547286160111E-3</v>
      </c>
      <c r="BM3" s="15">
        <f>BH3-[1]Kristiansand!$AS$44</f>
        <v>6.762465957862851E-2</v>
      </c>
      <c r="BN3" t="s">
        <v>74</v>
      </c>
      <c r="BO3">
        <v>99846</v>
      </c>
      <c r="BP3">
        <v>9379</v>
      </c>
      <c r="BQ3">
        <v>109225</v>
      </c>
      <c r="BR3" s="9">
        <f>BP3/BQ3</f>
        <v>8.5868619821469441E-2</v>
      </c>
      <c r="BS3" t="s">
        <v>159</v>
      </c>
      <c r="BT3">
        <v>3</v>
      </c>
      <c r="BU3">
        <v>81864</v>
      </c>
      <c r="BV3">
        <v>14958</v>
      </c>
      <c r="BW3">
        <v>3734</v>
      </c>
      <c r="BX3">
        <v>885</v>
      </c>
      <c r="BY3">
        <v>6550</v>
      </c>
      <c r="BZ3">
        <v>1231</v>
      </c>
      <c r="CA3">
        <v>109225</v>
      </c>
      <c r="CB3" s="85">
        <f>(BV3+BW3)/CA3</f>
        <v>0.17113298237582972</v>
      </c>
      <c r="CC3" s="9">
        <f>(BV3+BW3)/CA3</f>
        <v>0.17113298237582972</v>
      </c>
      <c r="CD3" s="8">
        <f>CC3-BR3</f>
        <v>8.5264362554360276E-2</v>
      </c>
      <c r="CE3" s="17">
        <f>SUM(CE4:CE69)</f>
        <v>16742</v>
      </c>
      <c r="CF3" s="17">
        <f>SUM(CF4:CF69)</f>
        <v>16625</v>
      </c>
      <c r="CG3" s="17">
        <f>SUM(CG4:CG69)</f>
        <v>33367</v>
      </c>
      <c r="CH3" s="17">
        <f>SUM(CH4:CH69)</f>
        <v>2920</v>
      </c>
      <c r="CI3" s="17">
        <f>SUM(CI4:CI69)</f>
        <v>2728</v>
      </c>
      <c r="CJ3" s="17">
        <f>SUM(CJ4:CJ69)</f>
        <v>5648</v>
      </c>
      <c r="CK3" s="20">
        <f>CH3/CE3</f>
        <v>0.17441165929996416</v>
      </c>
      <c r="CL3" s="20">
        <f t="shared" ref="CL3" si="0">CI3/CF3</f>
        <v>0.16409022556390979</v>
      </c>
      <c r="CM3" s="20"/>
      <c r="CN3" s="20">
        <f t="shared" ref="CN3" si="1">CJ3/CG3</f>
        <v>0.16926903827134593</v>
      </c>
    </row>
    <row r="4" spans="1:94" ht="15.75" thickBot="1" x14ac:dyDescent="0.3">
      <c r="A4" s="4" t="s">
        <v>19</v>
      </c>
      <c r="B4" s="3">
        <v>179</v>
      </c>
      <c r="C4" s="3">
        <v>24.5</v>
      </c>
      <c r="D4" s="3">
        <f>C4-[1]Kristiansand!E4</f>
        <v>-1.8999999999999986</v>
      </c>
      <c r="E4" s="3">
        <v>310</v>
      </c>
      <c r="F4" s="3">
        <v>21.2</v>
      </c>
      <c r="G4" s="3">
        <v>33</v>
      </c>
      <c r="H4" s="3">
        <v>18</v>
      </c>
      <c r="I4" s="3">
        <f>H4-[1]Kristiansand!H4</f>
        <v>-5.1000000000000014</v>
      </c>
      <c r="J4" s="3">
        <v>388000</v>
      </c>
      <c r="K4" s="3">
        <f>J4-[1]Kristiansand!J4</f>
        <v>65300</v>
      </c>
      <c r="L4" s="3">
        <v>57</v>
      </c>
      <c r="M4" s="3">
        <v>3.1</v>
      </c>
      <c r="N4" s="3">
        <f>M4-[1]Kristiansand!L4</f>
        <v>-2.8000000000000003</v>
      </c>
      <c r="O4" s="3">
        <v>144</v>
      </c>
      <c r="P4" s="3">
        <v>7.7</v>
      </c>
      <c r="Q4">
        <f>P4-[1]Kristiansand!L4</f>
        <v>1.7999999999999998</v>
      </c>
      <c r="R4" s="3">
        <v>19</v>
      </c>
      <c r="S4" s="3">
        <v>3.8</v>
      </c>
      <c r="T4" s="3">
        <f>S4-[1]Kristiansand!Q4</f>
        <v>1.0999999999999996</v>
      </c>
      <c r="U4" s="3">
        <v>48</v>
      </c>
      <c r="V4" s="3">
        <v>9.6</v>
      </c>
      <c r="W4" s="3">
        <f>V4-[1]Kristiansand!S4</f>
        <v>4.3</v>
      </c>
      <c r="X4" s="3">
        <v>479</v>
      </c>
      <c r="Y4" s="3">
        <v>25.7</v>
      </c>
      <c r="Z4" s="3">
        <f>Y4-[1]Kristiansand!V4</f>
        <v>5.6999999999999993</v>
      </c>
      <c r="AA4" s="3">
        <v>50</v>
      </c>
      <c r="AB4" s="3">
        <v>4.5</v>
      </c>
      <c r="AC4" s="3">
        <f>AB4-[1]Kristiansand!Y4</f>
        <v>0</v>
      </c>
      <c r="AD4" s="3">
        <v>14</v>
      </c>
      <c r="AE4" s="3">
        <v>1</v>
      </c>
      <c r="AF4" s="3">
        <f>AE4-[1]Kristiansand!$AB$3</f>
        <v>-1.2000000000000002</v>
      </c>
      <c r="AG4" s="3" t="s">
        <v>70</v>
      </c>
      <c r="AH4" s="3" t="s">
        <v>70</v>
      </c>
      <c r="AI4" s="3" t="e">
        <f>AH4-[1]Kristiansand!AD4</f>
        <v>#VALUE!</v>
      </c>
      <c r="AJ4" s="3">
        <v>26</v>
      </c>
      <c r="AK4" s="3">
        <v>1.8</v>
      </c>
      <c r="AL4" s="3">
        <f>AK4-[1]Kristiansand!AF4</f>
        <v>0.40000000000000013</v>
      </c>
      <c r="AM4" s="3">
        <v>25</v>
      </c>
      <c r="AN4" s="3">
        <v>4.0999999999999996</v>
      </c>
      <c r="AO4" s="3">
        <f>AN4-[1]Kristiansand!AH4</f>
        <v>2.1999999999999997</v>
      </c>
      <c r="AP4" s="3" t="s">
        <v>70</v>
      </c>
      <c r="AQ4" s="3" t="s">
        <v>70</v>
      </c>
      <c r="AR4" s="3" t="e">
        <f>AQ4-[1]Kristiansand!AJ4</f>
        <v>#VALUE!</v>
      </c>
      <c r="AS4" s="3">
        <v>18</v>
      </c>
      <c r="AT4" s="3">
        <v>3.6</v>
      </c>
      <c r="AU4" s="3">
        <f>AT4-[1]Kristiansand!AL4</f>
        <v>1.4</v>
      </c>
      <c r="AV4" s="3">
        <v>112</v>
      </c>
      <c r="AW4" s="3">
        <v>15.5</v>
      </c>
      <c r="AX4">
        <f>AW4-[1]Kristiansand!C4</f>
        <v>-1.5</v>
      </c>
      <c r="AY4" t="s">
        <v>78</v>
      </c>
      <c r="AZ4">
        <v>412</v>
      </c>
      <c r="BA4">
        <v>87</v>
      </c>
      <c r="BC4" s="8">
        <f>BA4/(AZ4+BA4)</f>
        <v>0.17434869739478959</v>
      </c>
      <c r="BD4" s="27">
        <f>BC4-[1]Kristiansand!AY4</f>
        <v>4.0457484005668259E-2</v>
      </c>
      <c r="BE4" t="s">
        <v>78</v>
      </c>
      <c r="BF4" s="15">
        <v>4.0880566801619418</v>
      </c>
      <c r="BG4" s="15">
        <v>3.4139400000000002</v>
      </c>
      <c r="BH4" s="15">
        <v>3.4635627530364355</v>
      </c>
      <c r="BI4" s="15">
        <f>BH4/$BH$3</f>
        <v>0.97862135734929168</v>
      </c>
      <c r="BJ4" s="15">
        <f>2-BI4</f>
        <v>1.0213786426507083</v>
      </c>
      <c r="BK4" s="24">
        <v>2.0485210266586451</v>
      </c>
      <c r="BL4" s="13">
        <f>BF4-[1]Kristiansand!AN4</f>
        <v>0.32435668016194175</v>
      </c>
      <c r="BM4" s="15">
        <f>BH4-[1]Kristiansand!AS4</f>
        <v>0.21672730999846035</v>
      </c>
      <c r="BN4" t="s">
        <v>78</v>
      </c>
      <c r="BO4">
        <v>1857</v>
      </c>
      <c r="BP4">
        <v>58</v>
      </c>
      <c r="BQ4">
        <v>1915</v>
      </c>
      <c r="BR4" s="9">
        <f t="shared" ref="BR4:BR69" si="2">BP4/BQ4</f>
        <v>3.0287206266318537E-2</v>
      </c>
      <c r="BS4" t="s">
        <v>165</v>
      </c>
      <c r="BT4">
        <v>0</v>
      </c>
      <c r="BU4">
        <v>1623</v>
      </c>
      <c r="BV4">
        <v>134</v>
      </c>
      <c r="BW4">
        <v>22</v>
      </c>
      <c r="BX4">
        <v>20</v>
      </c>
      <c r="BY4">
        <v>98</v>
      </c>
      <c r="BZ4">
        <v>18</v>
      </c>
      <c r="CA4">
        <v>1915</v>
      </c>
      <c r="CC4" s="9">
        <f t="shared" ref="CC4:CC69" si="3">(BV4+BW4)/CA4</f>
        <v>8.1462140992167101E-2</v>
      </c>
      <c r="CD4" s="8">
        <f t="shared" ref="CD4:CD69" si="4">CC4-BR4</f>
        <v>5.1174934725848567E-2</v>
      </c>
      <c r="CE4" s="16">
        <v>171</v>
      </c>
      <c r="CF4">
        <v>173</v>
      </c>
      <c r="CG4" s="19">
        <f>CE4+CF4</f>
        <v>344</v>
      </c>
      <c r="CH4" s="18">
        <v>24</v>
      </c>
      <c r="CI4" s="18">
        <v>18</v>
      </c>
      <c r="CJ4" s="19">
        <f>CH4+CI4</f>
        <v>42</v>
      </c>
      <c r="CK4" s="8">
        <f>CH4/CE4</f>
        <v>0.14035087719298245</v>
      </c>
      <c r="CL4" s="8">
        <f t="shared" ref="CL4" si="5">CI4/CF4</f>
        <v>0.10404624277456648</v>
      </c>
      <c r="CM4" s="8"/>
      <c r="CN4" s="8">
        <f>CJ4/CG4</f>
        <v>0.12209302325581395</v>
      </c>
      <c r="CO4" s="21">
        <f>CN4-[1]Kristiansand!BG4</f>
        <v>1.2876541282971637E-3</v>
      </c>
      <c r="CP4" t="s">
        <v>165</v>
      </c>
    </row>
    <row r="5" spans="1:94" ht="15.75" thickBot="1" x14ac:dyDescent="0.3">
      <c r="A5" s="4" t="s">
        <v>20</v>
      </c>
      <c r="B5" s="3">
        <v>125</v>
      </c>
      <c r="C5" s="3">
        <v>22.3</v>
      </c>
      <c r="D5" s="3">
        <f>C5-[1]Kristiansand!E5</f>
        <v>0.80000000000000071</v>
      </c>
      <c r="E5" s="3">
        <v>250</v>
      </c>
      <c r="F5" s="3">
        <v>21.6</v>
      </c>
      <c r="G5" s="3">
        <v>31</v>
      </c>
      <c r="H5" s="3">
        <v>20</v>
      </c>
      <c r="I5" s="3">
        <f>H5-[1]Kristiansand!H5</f>
        <v>-7</v>
      </c>
      <c r="J5" s="3">
        <v>371300</v>
      </c>
      <c r="K5" s="3">
        <f>J5-[1]Kristiansand!J5</f>
        <v>67300</v>
      </c>
      <c r="L5" s="3">
        <v>80</v>
      </c>
      <c r="M5" s="3">
        <v>5.0999999999999996</v>
      </c>
      <c r="N5" s="3">
        <f>M5-[1]Kristiansand!L5</f>
        <v>-3.5</v>
      </c>
      <c r="O5" s="3">
        <v>124</v>
      </c>
      <c r="P5" s="3">
        <v>7.9</v>
      </c>
      <c r="Q5">
        <f>P5-[1]Kristiansand!L5</f>
        <v>-0.69999999999999929</v>
      </c>
      <c r="R5" s="3">
        <v>33</v>
      </c>
      <c r="S5" s="3">
        <v>6.5</v>
      </c>
      <c r="T5" s="3">
        <f>S5-[1]Kristiansand!Q5</f>
        <v>4.3</v>
      </c>
      <c r="U5" s="3">
        <v>50</v>
      </c>
      <c r="V5" s="3">
        <v>9.8000000000000007</v>
      </c>
      <c r="W5" s="3">
        <f>V5-[1]Kristiansand!S5</f>
        <v>2.8000000000000007</v>
      </c>
      <c r="X5" s="3">
        <v>463</v>
      </c>
      <c r="Y5" s="3">
        <v>29.3</v>
      </c>
      <c r="Z5" s="3">
        <f>Y5-[1]Kristiansand!V5</f>
        <v>-9.9999999999997868E-2</v>
      </c>
      <c r="AA5" s="3">
        <v>48</v>
      </c>
      <c r="AB5" s="3">
        <v>5</v>
      </c>
      <c r="AC5" s="3">
        <f>AB5-[1]Kristiansand!Y5</f>
        <v>-0.5</v>
      </c>
      <c r="AD5" s="3">
        <v>10</v>
      </c>
      <c r="AE5" s="3">
        <v>0.9</v>
      </c>
      <c r="AF5" s="3">
        <f>AE5-[1]Kristiansand!$AB$3</f>
        <v>-1.3000000000000003</v>
      </c>
      <c r="AG5" s="3" t="s">
        <v>70</v>
      </c>
      <c r="AH5" s="3" t="s">
        <v>70</v>
      </c>
      <c r="AI5" s="3" t="e">
        <f>AH5-[1]Kristiansand!AD5</f>
        <v>#VALUE!</v>
      </c>
      <c r="AJ5" s="3">
        <v>25</v>
      </c>
      <c r="AK5" s="3">
        <v>2.2000000000000002</v>
      </c>
      <c r="AL5" s="3">
        <f>AK5-[1]Kristiansand!AF5</f>
        <v>0.50000000000000022</v>
      </c>
      <c r="AM5" s="3">
        <v>17</v>
      </c>
      <c r="AN5" s="3">
        <v>2.8</v>
      </c>
      <c r="AO5" s="3">
        <f>AN5-[1]Kristiansand!AH5</f>
        <v>0.99999999999999978</v>
      </c>
      <c r="AP5" s="3">
        <v>4</v>
      </c>
      <c r="AQ5" s="3">
        <v>1.5</v>
      </c>
      <c r="AR5" s="3">
        <f>AQ5-[1]Kristiansand!AJ5</f>
        <v>-1.6</v>
      </c>
      <c r="AS5" s="3">
        <v>17</v>
      </c>
      <c r="AT5" s="3">
        <v>3.2</v>
      </c>
      <c r="AU5" s="3">
        <f>AT5-[1]Kristiansand!AL5</f>
        <v>1</v>
      </c>
      <c r="AV5" s="3">
        <v>93</v>
      </c>
      <c r="AW5" s="3">
        <v>16.8</v>
      </c>
      <c r="AX5">
        <f>AW5-[1]Kristiansand!C5</f>
        <v>-3.3000000000000007</v>
      </c>
      <c r="AY5" t="s">
        <v>79</v>
      </c>
      <c r="AZ5">
        <v>460</v>
      </c>
      <c r="BA5">
        <v>73</v>
      </c>
      <c r="BC5" s="8">
        <f>BA5/(AZ5+BA5)</f>
        <v>0.13696060037523453</v>
      </c>
      <c r="BD5" s="27">
        <f>BC5-[1]Kristiansand!AY5</f>
        <v>-3.0370076915602118E-2</v>
      </c>
      <c r="BE5" s="11" t="s">
        <v>79</v>
      </c>
      <c r="BF5" s="15">
        <v>4.3193116634799233</v>
      </c>
      <c r="BG5" s="15">
        <v>3.34815</v>
      </c>
      <c r="BH5" s="15">
        <v>3.6730401529636714</v>
      </c>
      <c r="BI5" s="15">
        <f t="shared" ref="BI5:BI69" si="6">BH5/$BH$3</f>
        <v>1.0378086948014782</v>
      </c>
      <c r="BJ5" s="15">
        <f t="shared" ref="BJ5:BJ69" si="7">2-BI5</f>
        <v>0.96219130519852181</v>
      </c>
      <c r="BK5" s="25">
        <v>2.0515809557326476</v>
      </c>
      <c r="BL5" s="13">
        <f>BF5-[1]Kristiansand!AN5</f>
        <v>0.3092116634799229</v>
      </c>
      <c r="BM5" s="15">
        <f>BH5-[1]Kristiansand!AS5</f>
        <v>0.26458944873831935</v>
      </c>
      <c r="BN5" t="s">
        <v>79</v>
      </c>
      <c r="BO5">
        <v>1544</v>
      </c>
      <c r="BP5">
        <v>62</v>
      </c>
      <c r="BQ5">
        <v>1606</v>
      </c>
      <c r="BR5" s="9">
        <f t="shared" si="2"/>
        <v>3.8605230386052306E-2</v>
      </c>
      <c r="BS5" t="s">
        <v>166</v>
      </c>
      <c r="BT5">
        <v>0</v>
      </c>
      <c r="BU5">
        <v>1320</v>
      </c>
      <c r="BV5">
        <v>147</v>
      </c>
      <c r="BW5">
        <v>22</v>
      </c>
      <c r="BX5">
        <v>18</v>
      </c>
      <c r="BY5">
        <v>71</v>
      </c>
      <c r="BZ5">
        <v>28</v>
      </c>
      <c r="CA5">
        <v>1606</v>
      </c>
      <c r="CC5" s="9">
        <f t="shared" si="3"/>
        <v>0.10523038605230386</v>
      </c>
      <c r="CD5" s="8">
        <f t="shared" si="4"/>
        <v>6.6625155666251559E-2</v>
      </c>
      <c r="CE5" s="16">
        <v>185</v>
      </c>
      <c r="CF5">
        <v>199</v>
      </c>
      <c r="CG5" s="19">
        <f t="shared" ref="CG5:CG69" si="8">CE5+CF5</f>
        <v>384</v>
      </c>
      <c r="CH5" s="18">
        <v>32</v>
      </c>
      <c r="CI5" s="18">
        <v>13</v>
      </c>
      <c r="CJ5" s="19">
        <f t="shared" ref="CJ5:CJ69" si="9">CH5+CI5</f>
        <v>45</v>
      </c>
      <c r="CK5" s="8">
        <f t="shared" ref="CK5:CK69" si="10">CH5/CE5</f>
        <v>0.17297297297297298</v>
      </c>
      <c r="CL5" s="8">
        <f t="shared" ref="CL5:CL69" si="11">CI5/CF5</f>
        <v>6.5326633165829151E-2</v>
      </c>
      <c r="CM5" s="8"/>
      <c r="CN5" s="9">
        <f t="shared" ref="CN5:CN69" si="12">CJ5/CG5</f>
        <v>0.1171875</v>
      </c>
      <c r="CO5" s="21">
        <f>CN5-[1]Kristiansand!BG5</f>
        <v>-2.5669642857142849E-2</v>
      </c>
      <c r="CP5" t="s">
        <v>166</v>
      </c>
    </row>
    <row r="6" spans="1:94" ht="15.75" thickBot="1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Y6" s="76" t="s">
        <v>263</v>
      </c>
      <c r="AZ6" s="36">
        <f>SUM(AZ4:AZ5)</f>
        <v>872</v>
      </c>
      <c r="BA6" s="36">
        <f>SUM(BA4:BA5)</f>
        <v>160</v>
      </c>
      <c r="BB6" s="20">
        <f>BA6/(AZ6+BA6)</f>
        <v>0.15503875968992248</v>
      </c>
      <c r="BC6" s="20"/>
      <c r="BD6" s="53"/>
      <c r="BE6" s="11" t="s">
        <v>263</v>
      </c>
      <c r="BF6" s="15"/>
      <c r="BG6" s="15"/>
      <c r="BH6" s="15"/>
      <c r="BI6" s="15"/>
      <c r="BJ6" s="15"/>
      <c r="BK6" s="25"/>
      <c r="BL6" s="13"/>
      <c r="BM6" s="15"/>
      <c r="BR6" s="9"/>
      <c r="BS6" s="72" t="s">
        <v>263</v>
      </c>
      <c r="BU6" s="36">
        <f>SUM(BU4:BU5)</f>
        <v>2943</v>
      </c>
      <c r="BV6" s="36">
        <f t="shared" ref="BV6:CA6" si="13">SUM(BV4:BV5)</f>
        <v>281</v>
      </c>
      <c r="BW6" s="36">
        <f t="shared" si="13"/>
        <v>44</v>
      </c>
      <c r="BX6" s="36">
        <f t="shared" si="13"/>
        <v>38</v>
      </c>
      <c r="BY6" s="36">
        <f t="shared" si="13"/>
        <v>169</v>
      </c>
      <c r="BZ6" s="36">
        <f t="shared" si="13"/>
        <v>46</v>
      </c>
      <c r="CA6" s="36">
        <f t="shared" si="13"/>
        <v>3521</v>
      </c>
      <c r="CB6" s="85">
        <f>(BV6+BW6)/CA6</f>
        <v>9.2303322919625105E-2</v>
      </c>
      <c r="CC6" s="9"/>
      <c r="CD6" s="8"/>
      <c r="CE6" s="36">
        <f>SUM(CE4:CE5)</f>
        <v>356</v>
      </c>
      <c r="CF6" s="36">
        <f t="shared" ref="CF6:CJ6" si="14">SUM(CF4:CF5)</f>
        <v>372</v>
      </c>
      <c r="CG6" s="36">
        <f t="shared" si="14"/>
        <v>728</v>
      </c>
      <c r="CH6" s="36">
        <f t="shared" si="14"/>
        <v>56</v>
      </c>
      <c r="CI6" s="36">
        <f t="shared" si="14"/>
        <v>31</v>
      </c>
      <c r="CJ6" s="36">
        <f t="shared" si="14"/>
        <v>87</v>
      </c>
      <c r="CK6" s="20">
        <f t="shared" si="10"/>
        <v>0.15730337078651685</v>
      </c>
      <c r="CL6" s="20">
        <f t="shared" si="11"/>
        <v>8.3333333333333329E-2</v>
      </c>
      <c r="CM6" s="20">
        <f>CJ6/CG6</f>
        <v>0.11950549450549451</v>
      </c>
      <c r="CO6" s="21"/>
      <c r="CP6" s="72" t="str">
        <f>AY6</f>
        <v>Flekkerøy</v>
      </c>
    </row>
    <row r="7" spans="1:94" ht="15.75" thickBot="1" x14ac:dyDescent="0.3">
      <c r="A7" s="4" t="s">
        <v>21</v>
      </c>
      <c r="B7" s="3">
        <v>328</v>
      </c>
      <c r="C7" s="3">
        <v>30</v>
      </c>
      <c r="D7" s="3">
        <f>C7-[1]Kristiansand!E6</f>
        <v>0.10000000000000142</v>
      </c>
      <c r="E7" s="3">
        <v>468</v>
      </c>
      <c r="F7" s="3">
        <v>21.1</v>
      </c>
      <c r="G7" s="3">
        <v>60</v>
      </c>
      <c r="H7" s="3">
        <v>20.8</v>
      </c>
      <c r="I7" s="3">
        <f>H7-[1]Kristiansand!H6</f>
        <v>-2.1999999999999993</v>
      </c>
      <c r="J7" s="3">
        <v>422700</v>
      </c>
      <c r="K7" s="3">
        <f>J7-[1]Kristiansand!J6</f>
        <v>69200</v>
      </c>
      <c r="L7" s="3">
        <v>104</v>
      </c>
      <c r="M7" s="3">
        <v>4.0999999999999996</v>
      </c>
      <c r="N7" s="3">
        <f>M7-[1]Kristiansand!L6</f>
        <v>-3.9000000000000004</v>
      </c>
      <c r="O7" s="3">
        <v>204</v>
      </c>
      <c r="P7" s="3">
        <v>8</v>
      </c>
      <c r="Q7">
        <f>P7-[1]Kristiansand!L6</f>
        <v>0</v>
      </c>
      <c r="R7" s="3">
        <v>32</v>
      </c>
      <c r="S7" s="3">
        <v>5.6</v>
      </c>
      <c r="T7" s="3">
        <f>S7-[1]Kristiansand!Q6</f>
        <v>2.9999999999999996</v>
      </c>
      <c r="U7" s="3">
        <v>55</v>
      </c>
      <c r="V7" s="3">
        <v>9.5</v>
      </c>
      <c r="W7" s="3">
        <f>V7-[1]Kristiansand!S6</f>
        <v>1.4000000000000004</v>
      </c>
      <c r="X7" s="3">
        <v>709</v>
      </c>
      <c r="Y7" s="3">
        <v>27.7</v>
      </c>
      <c r="Z7" s="3">
        <f>Y7-[1]Kristiansand!V6</f>
        <v>6.6999999999999993</v>
      </c>
      <c r="AA7" s="3">
        <v>66</v>
      </c>
      <c r="AB7" s="3">
        <v>4</v>
      </c>
      <c r="AC7" s="3">
        <f>AB7-[1]Kristiansand!Y6</f>
        <v>-0.20000000000000018</v>
      </c>
      <c r="AD7" s="3">
        <v>25</v>
      </c>
      <c r="AE7" s="3">
        <v>1.2</v>
      </c>
      <c r="AF7" s="3">
        <f>AE7-[1]Kristiansand!$AB$3</f>
        <v>-1.0000000000000002</v>
      </c>
      <c r="AG7" s="3">
        <v>4</v>
      </c>
      <c r="AH7" s="3">
        <v>0.7</v>
      </c>
      <c r="AI7" s="3">
        <f>AH7-[1]Kristiansand!AD6</f>
        <v>-0.60000000000000009</v>
      </c>
      <c r="AJ7" s="3">
        <v>42</v>
      </c>
      <c r="AK7" s="3">
        <v>1.9</v>
      </c>
      <c r="AL7" s="3">
        <f>AK7-[1]Kristiansand!AF6</f>
        <v>-0.30000000000000027</v>
      </c>
      <c r="AM7" s="3">
        <v>28</v>
      </c>
      <c r="AN7" s="3">
        <v>3.3</v>
      </c>
      <c r="AO7" s="3">
        <f>AN7-[1]Kristiansand!AH6</f>
        <v>0.59999999999999964</v>
      </c>
      <c r="AP7" s="3" t="s">
        <v>70</v>
      </c>
      <c r="AQ7" s="3" t="s">
        <v>70</v>
      </c>
      <c r="AR7" s="3" t="e">
        <f>AQ7-[1]Kristiansand!AJ6</f>
        <v>#VALUE!</v>
      </c>
      <c r="AS7" s="3">
        <v>23</v>
      </c>
      <c r="AT7" s="3">
        <v>4</v>
      </c>
      <c r="AU7" s="3">
        <f>AT7-[1]Kristiansand!AL6</f>
        <v>2</v>
      </c>
      <c r="AV7" s="3">
        <v>200</v>
      </c>
      <c r="AW7" s="3">
        <v>18.399999999999999</v>
      </c>
      <c r="AX7">
        <f>AW7-[1]Kristiansand!C6</f>
        <v>-1.7000000000000028</v>
      </c>
      <c r="AY7" t="s">
        <v>80</v>
      </c>
      <c r="AZ7">
        <v>444</v>
      </c>
      <c r="BA7">
        <v>124</v>
      </c>
      <c r="BC7" s="8">
        <f>BA7/(AZ7+BA7)</f>
        <v>0.21830985915492956</v>
      </c>
      <c r="BD7" s="27">
        <f>BC7-[1]Kristiansand!AY6</f>
        <v>2.4809120602492352E-2</v>
      </c>
      <c r="BE7" s="11" t="s">
        <v>80</v>
      </c>
      <c r="BF7" s="15">
        <v>4.8524150268336301</v>
      </c>
      <c r="BG7" s="15">
        <v>3.91683</v>
      </c>
      <c r="BH7" s="15">
        <v>3.9964221824686978</v>
      </c>
      <c r="BI7" s="15">
        <f t="shared" si="6"/>
        <v>1.129179512431139</v>
      </c>
      <c r="BJ7" s="15">
        <f t="shared" si="7"/>
        <v>0.87082048756886099</v>
      </c>
      <c r="BK7" s="25">
        <v>2.5173209447754696</v>
      </c>
      <c r="BL7" s="13">
        <f>BF7-[1]Kristiansand!AN6</f>
        <v>0.3099150268336297</v>
      </c>
      <c r="BM7" s="15">
        <f>BH7-[1]Kristiansand!AS6</f>
        <v>0.24716845112541419</v>
      </c>
      <c r="BN7" t="s">
        <v>80</v>
      </c>
      <c r="BO7">
        <v>2594</v>
      </c>
      <c r="BP7">
        <v>142</v>
      </c>
      <c r="BQ7">
        <v>2736</v>
      </c>
      <c r="BR7" s="9">
        <f t="shared" si="2"/>
        <v>5.1900584795321635E-2</v>
      </c>
      <c r="BS7" t="s">
        <v>167</v>
      </c>
      <c r="BT7">
        <v>0</v>
      </c>
      <c r="BU7">
        <v>2195</v>
      </c>
      <c r="BV7">
        <v>240</v>
      </c>
      <c r="BW7">
        <v>51</v>
      </c>
      <c r="BX7">
        <v>28</v>
      </c>
      <c r="BY7">
        <v>190</v>
      </c>
      <c r="BZ7">
        <v>32</v>
      </c>
      <c r="CA7">
        <v>2736</v>
      </c>
      <c r="CC7" s="9">
        <f t="shared" si="3"/>
        <v>0.10635964912280702</v>
      </c>
      <c r="CD7" s="8">
        <f t="shared" si="4"/>
        <v>5.4459064327485381E-2</v>
      </c>
      <c r="CE7" s="16">
        <v>184</v>
      </c>
      <c r="CF7">
        <v>185</v>
      </c>
      <c r="CG7" s="19">
        <f t="shared" si="8"/>
        <v>369</v>
      </c>
      <c r="CH7" s="18">
        <v>24</v>
      </c>
      <c r="CI7" s="18">
        <v>16</v>
      </c>
      <c r="CJ7" s="19">
        <f t="shared" si="9"/>
        <v>40</v>
      </c>
      <c r="CK7" s="8">
        <f t="shared" si="10"/>
        <v>0.13043478260869565</v>
      </c>
      <c r="CL7" s="8">
        <f t="shared" si="11"/>
        <v>8.6486486486486491E-2</v>
      </c>
      <c r="CM7" s="8"/>
      <c r="CN7" s="9">
        <f t="shared" si="12"/>
        <v>0.10840108401084012</v>
      </c>
      <c r="CO7" s="21">
        <f>CN7-[1]Kristiansand!BG6</f>
        <v>-3.4001582251847323E-3</v>
      </c>
      <c r="CP7" t="s">
        <v>167</v>
      </c>
    </row>
    <row r="8" spans="1:94" ht="15.75" thickBot="1" x14ac:dyDescent="0.3">
      <c r="A8" s="4" t="s">
        <v>22</v>
      </c>
      <c r="B8" s="3">
        <v>188</v>
      </c>
      <c r="C8" s="3">
        <v>25</v>
      </c>
      <c r="D8" s="3">
        <f>C8-[1]Kristiansand!E7</f>
        <v>4.6000000000000014</v>
      </c>
      <c r="E8" s="3">
        <v>348</v>
      </c>
      <c r="F8" s="3">
        <v>23.9</v>
      </c>
      <c r="G8" s="3">
        <v>65</v>
      </c>
      <c r="H8" s="3">
        <v>28.4</v>
      </c>
      <c r="I8" s="3">
        <f>H8-[1]Kristiansand!H7</f>
        <v>-2.4000000000000021</v>
      </c>
      <c r="J8" s="3">
        <v>368200</v>
      </c>
      <c r="K8" s="3">
        <f>J8-[1]Kristiansand!J7</f>
        <v>53100</v>
      </c>
      <c r="L8" s="3">
        <v>92</v>
      </c>
      <c r="M8" s="3">
        <v>5.0999999999999996</v>
      </c>
      <c r="N8" s="3">
        <f>M8-[1]Kristiansand!L7</f>
        <v>-1.9000000000000004</v>
      </c>
      <c r="O8" s="3">
        <v>170</v>
      </c>
      <c r="P8" s="3">
        <v>9.4</v>
      </c>
      <c r="Q8">
        <f>P8-[1]Kristiansand!L7</f>
        <v>2.4000000000000004</v>
      </c>
      <c r="R8" s="3">
        <v>26</v>
      </c>
      <c r="S8" s="3">
        <v>6.1</v>
      </c>
      <c r="T8" s="3">
        <f>S8-[1]Kristiansand!Q7</f>
        <v>1.8999999999999995</v>
      </c>
      <c r="U8" s="3">
        <v>56</v>
      </c>
      <c r="V8" s="3">
        <v>13.2</v>
      </c>
      <c r="W8" s="3">
        <f>V8-[1]Kristiansand!S7</f>
        <v>5.2999999999999989</v>
      </c>
      <c r="X8" s="3">
        <v>415</v>
      </c>
      <c r="Y8" s="3">
        <v>23</v>
      </c>
      <c r="Z8" s="3">
        <f>Y8-[1]Kristiansand!V7</f>
        <v>2.1999999999999993</v>
      </c>
      <c r="AA8" s="3">
        <v>68</v>
      </c>
      <c r="AB8" s="3">
        <v>6</v>
      </c>
      <c r="AC8" s="3">
        <f>AB8-[1]Kristiansand!Y7</f>
        <v>-0.5</v>
      </c>
      <c r="AD8" s="3">
        <v>25</v>
      </c>
      <c r="AE8" s="3">
        <v>1.8</v>
      </c>
      <c r="AF8" s="3">
        <f>AE8-[1]Kristiansand!$AB$3</f>
        <v>-0.40000000000000013</v>
      </c>
      <c r="AG8" s="3">
        <v>7</v>
      </c>
      <c r="AH8" s="3">
        <v>1.8</v>
      </c>
      <c r="AI8" s="3">
        <f>AH8-[1]Kristiansand!AD7</f>
        <v>-1.3</v>
      </c>
      <c r="AJ8" s="3">
        <v>39</v>
      </c>
      <c r="AK8" s="3">
        <v>2.7</v>
      </c>
      <c r="AL8" s="3">
        <f>AK8-[1]Kristiansand!AF7</f>
        <v>0.70000000000000018</v>
      </c>
      <c r="AM8" s="3">
        <v>26</v>
      </c>
      <c r="AN8" s="3">
        <v>3.7</v>
      </c>
      <c r="AO8" s="3">
        <f>AN8-[1]Kristiansand!AH7</f>
        <v>2.4000000000000004</v>
      </c>
      <c r="AP8" s="3">
        <v>4</v>
      </c>
      <c r="AQ8" s="3">
        <v>1.3</v>
      </c>
      <c r="AR8" s="3">
        <f>AQ8-[1]Kristiansand!AJ7</f>
        <v>-1.5999999999999999</v>
      </c>
      <c r="AS8" s="3">
        <v>21</v>
      </c>
      <c r="AT8" s="3">
        <v>5</v>
      </c>
      <c r="AU8" s="3">
        <f>AT8-[1]Kristiansand!AL7</f>
        <v>3</v>
      </c>
      <c r="AV8" s="3">
        <v>85</v>
      </c>
      <c r="AW8" s="3">
        <v>11.4</v>
      </c>
      <c r="AX8">
        <f>AW8-[1]Kristiansand!C7</f>
        <v>-3.4000000000000004</v>
      </c>
      <c r="AY8" t="s">
        <v>81</v>
      </c>
      <c r="AZ8">
        <v>303</v>
      </c>
      <c r="BA8">
        <v>117</v>
      </c>
      <c r="BC8" s="8">
        <f>BA8/(AZ8+BA8)</f>
        <v>0.27857142857142858</v>
      </c>
      <c r="BD8" s="27">
        <f>BC8-[1]Kristiansand!AY7</f>
        <v>5.5336804425642705E-2</v>
      </c>
      <c r="BE8" s="11" t="s">
        <v>81</v>
      </c>
      <c r="BF8" s="15">
        <v>4.0581113801452755</v>
      </c>
      <c r="BG8" s="15">
        <v>4.1257799999999998</v>
      </c>
      <c r="BH8" s="15">
        <v>3.5278450363196145</v>
      </c>
      <c r="BI8" s="15">
        <f t="shared" si="6"/>
        <v>0.99678416247385482</v>
      </c>
      <c r="BJ8" s="15">
        <f t="shared" si="7"/>
        <v>1.0032158375261453</v>
      </c>
      <c r="BK8" s="25">
        <v>2.5651367713125208</v>
      </c>
      <c r="BL8" s="13">
        <f>BF8-[1]Kristiansand!AN7</f>
        <v>0.45721138014527529</v>
      </c>
      <c r="BM8" s="15">
        <f>BH8-[1]Kristiansand!AS7</f>
        <v>0.32830375191594641</v>
      </c>
      <c r="BN8" t="s">
        <v>81</v>
      </c>
      <c r="BO8">
        <v>1673</v>
      </c>
      <c r="BP8">
        <v>160</v>
      </c>
      <c r="BQ8">
        <v>1833</v>
      </c>
      <c r="BR8" s="9">
        <f t="shared" si="2"/>
        <v>8.7288597926895806E-2</v>
      </c>
      <c r="BS8" t="s">
        <v>168</v>
      </c>
      <c r="BT8">
        <v>0</v>
      </c>
      <c r="BU8">
        <v>1364</v>
      </c>
      <c r="BV8">
        <v>253</v>
      </c>
      <c r="BW8">
        <v>77</v>
      </c>
      <c r="BX8">
        <v>10</v>
      </c>
      <c r="BY8">
        <v>111</v>
      </c>
      <c r="BZ8">
        <v>18</v>
      </c>
      <c r="CA8">
        <v>1833</v>
      </c>
      <c r="CC8" s="9">
        <f t="shared" si="3"/>
        <v>0.18003273322422259</v>
      </c>
      <c r="CD8" s="8">
        <f t="shared" si="4"/>
        <v>9.274413529732678E-2</v>
      </c>
      <c r="CE8" s="16">
        <v>167</v>
      </c>
      <c r="CF8">
        <v>148</v>
      </c>
      <c r="CG8" s="19">
        <f t="shared" si="8"/>
        <v>315</v>
      </c>
      <c r="CH8" s="18">
        <v>19</v>
      </c>
      <c r="CI8" s="18">
        <v>17</v>
      </c>
      <c r="CJ8" s="19">
        <f t="shared" si="9"/>
        <v>36</v>
      </c>
      <c r="CK8" s="8">
        <f t="shared" si="10"/>
        <v>0.11377245508982035</v>
      </c>
      <c r="CL8" s="8">
        <f t="shared" si="11"/>
        <v>0.11486486486486487</v>
      </c>
      <c r="CM8" s="8"/>
      <c r="CN8" s="9">
        <f t="shared" si="12"/>
        <v>0.11428571428571428</v>
      </c>
      <c r="CO8" s="21">
        <f>CN8-[1]Kristiansand!BG7</f>
        <v>-0.13046953046953047</v>
      </c>
      <c r="CP8" t="s">
        <v>168</v>
      </c>
    </row>
    <row r="9" spans="1:94" ht="15.75" thickBot="1" x14ac:dyDescent="0.3">
      <c r="A9" s="4" t="s">
        <v>23</v>
      </c>
      <c r="B9" s="3">
        <v>508</v>
      </c>
      <c r="C9" s="3">
        <v>38.4</v>
      </c>
      <c r="D9" s="3">
        <f>C9-[1]Kristiansand!E8</f>
        <v>1.2999999999999972</v>
      </c>
      <c r="E9" s="3">
        <v>650</v>
      </c>
      <c r="F9" s="3">
        <v>28.3</v>
      </c>
      <c r="G9" s="3">
        <v>122</v>
      </c>
      <c r="H9" s="3">
        <v>31.3</v>
      </c>
      <c r="I9" s="3">
        <f>H9-[1]Kristiansand!H8</f>
        <v>-2.3000000000000007</v>
      </c>
      <c r="J9" s="3">
        <v>351100</v>
      </c>
      <c r="K9" s="3">
        <f>J9-[1]Kristiansand!J8</f>
        <v>45900</v>
      </c>
      <c r="L9" s="3">
        <v>144</v>
      </c>
      <c r="M9" s="3">
        <v>5.0999999999999996</v>
      </c>
      <c r="N9" s="3">
        <f>M9-[1]Kristiansand!L8</f>
        <v>-3.9000000000000004</v>
      </c>
      <c r="O9" s="3">
        <v>317</v>
      </c>
      <c r="P9" s="3">
        <v>11.2</v>
      </c>
      <c r="Q9">
        <f>P9-[1]Kristiansand!L8</f>
        <v>2.1999999999999993</v>
      </c>
      <c r="R9" s="3">
        <v>39</v>
      </c>
      <c r="S9" s="3">
        <v>6.2</v>
      </c>
      <c r="T9" s="3">
        <f>S9-[1]Kristiansand!Q8</f>
        <v>1</v>
      </c>
      <c r="U9" s="3">
        <v>81</v>
      </c>
      <c r="V9" s="3">
        <v>12.9</v>
      </c>
      <c r="W9" s="3">
        <f>V9-[1]Kristiansand!S8</f>
        <v>1.7000000000000011</v>
      </c>
      <c r="X9" s="3">
        <v>726</v>
      </c>
      <c r="Y9" s="3">
        <v>25.6</v>
      </c>
      <c r="Z9" s="3">
        <f>Y9-[1]Kristiansand!V8</f>
        <v>5.2000000000000028</v>
      </c>
      <c r="AA9" s="3">
        <v>93</v>
      </c>
      <c r="AB9" s="3">
        <v>5</v>
      </c>
      <c r="AC9" s="3">
        <f>AB9-[1]Kristiansand!Y8</f>
        <v>-1.4000000000000004</v>
      </c>
      <c r="AD9" s="3">
        <v>43</v>
      </c>
      <c r="AE9" s="3">
        <v>1.9</v>
      </c>
      <c r="AF9" s="3">
        <f>AE9-[1]Kristiansand!$AB$3</f>
        <v>-0.30000000000000027</v>
      </c>
      <c r="AG9" s="3">
        <v>13</v>
      </c>
      <c r="AH9" s="3">
        <v>2.1</v>
      </c>
      <c r="AI9" s="3">
        <f>AH9-[1]Kristiansand!AD8</f>
        <v>-0.69999999999999973</v>
      </c>
      <c r="AJ9" s="3">
        <v>78</v>
      </c>
      <c r="AK9" s="3">
        <v>3.5</v>
      </c>
      <c r="AL9" s="3">
        <f>AK9-[1]Kristiansand!AF8</f>
        <v>0.70000000000000018</v>
      </c>
      <c r="AM9" s="3">
        <v>75</v>
      </c>
      <c r="AN9" s="3">
        <v>6.7</v>
      </c>
      <c r="AO9" s="3">
        <f>AN9-[1]Kristiansand!AH8</f>
        <v>3</v>
      </c>
      <c r="AP9" s="3">
        <v>8</v>
      </c>
      <c r="AQ9" s="3">
        <v>1.6</v>
      </c>
      <c r="AR9" s="3">
        <f>AQ9-[1]Kristiansand!AJ8</f>
        <v>-1.4</v>
      </c>
      <c r="AS9" s="3">
        <v>33</v>
      </c>
      <c r="AT9" s="3">
        <v>5.0999999999999996</v>
      </c>
      <c r="AU9" s="3">
        <f>AT9-[1]Kristiansand!AL8</f>
        <v>-0.80000000000000071</v>
      </c>
      <c r="AV9" s="3">
        <v>195</v>
      </c>
      <c r="AW9" s="3">
        <v>14.8</v>
      </c>
      <c r="AX9">
        <f>AW9-[1]Kristiansand!C8</f>
        <v>-10.7</v>
      </c>
      <c r="AY9" t="s">
        <v>82</v>
      </c>
      <c r="AZ9">
        <v>484</v>
      </c>
      <c r="BA9">
        <v>151</v>
      </c>
      <c r="BC9" s="8">
        <f>BA9/(AZ9+BA9)</f>
        <v>0.23779527559055119</v>
      </c>
      <c r="BD9" s="27">
        <f>BC9-[1]Kristiansand!AY8</f>
        <v>-2.2109637246215841E-2</v>
      </c>
      <c r="BE9" s="11" t="s">
        <v>82</v>
      </c>
      <c r="BF9" s="15">
        <v>3.3782467532467551</v>
      </c>
      <c r="BG9" s="15">
        <v>3.9121199999999998</v>
      </c>
      <c r="BH9" s="15">
        <v>3.0681818181818166</v>
      </c>
      <c r="BI9" s="15">
        <f t="shared" si="6"/>
        <v>0.86690742151883882</v>
      </c>
      <c r="BJ9" s="15">
        <f t="shared" si="7"/>
        <v>1.1330925784811612</v>
      </c>
      <c r="BK9" s="25">
        <v>2.3447351033964967</v>
      </c>
      <c r="BL9" s="13">
        <f>BF9-[1]Kristiansand!AN8</f>
        <v>0.33584675324675484</v>
      </c>
      <c r="BM9" s="15">
        <f>BH9-[1]Kristiansand!AS8</f>
        <v>0.25741509713777111</v>
      </c>
      <c r="BN9" t="s">
        <v>82</v>
      </c>
      <c r="BO9">
        <v>2533</v>
      </c>
      <c r="BP9">
        <v>280</v>
      </c>
      <c r="BQ9">
        <v>2813</v>
      </c>
      <c r="BR9" s="9">
        <f t="shared" si="2"/>
        <v>9.9537859936011372E-2</v>
      </c>
      <c r="BS9" t="s">
        <v>169</v>
      </c>
      <c r="BT9">
        <v>1</v>
      </c>
      <c r="BU9">
        <v>1988</v>
      </c>
      <c r="BV9">
        <v>459</v>
      </c>
      <c r="BW9">
        <v>156</v>
      </c>
      <c r="BX9">
        <v>21</v>
      </c>
      <c r="BY9">
        <v>166</v>
      </c>
      <c r="BZ9">
        <v>22</v>
      </c>
      <c r="CA9">
        <v>2813</v>
      </c>
      <c r="CC9" s="9">
        <f t="shared" si="3"/>
        <v>0.2186277995023107</v>
      </c>
      <c r="CD9" s="8">
        <f t="shared" si="4"/>
        <v>0.11908993956629933</v>
      </c>
      <c r="CE9" s="16">
        <v>254</v>
      </c>
      <c r="CF9">
        <v>250</v>
      </c>
      <c r="CG9" s="19">
        <f t="shared" si="8"/>
        <v>504</v>
      </c>
      <c r="CH9" s="18">
        <v>34</v>
      </c>
      <c r="CI9" s="18">
        <v>39</v>
      </c>
      <c r="CJ9" s="19">
        <f t="shared" si="9"/>
        <v>73</v>
      </c>
      <c r="CK9" s="8">
        <f t="shared" si="10"/>
        <v>0.13385826771653545</v>
      </c>
      <c r="CL9" s="8">
        <f t="shared" si="11"/>
        <v>0.156</v>
      </c>
      <c r="CM9" s="8"/>
      <c r="CN9" s="9">
        <f t="shared" si="12"/>
        <v>0.14484126984126985</v>
      </c>
      <c r="CO9" s="21">
        <f>CN9-[1]Kristiansand!BG8</f>
        <v>-4.8141186299081012E-2</v>
      </c>
      <c r="CP9" t="s">
        <v>169</v>
      </c>
    </row>
    <row r="10" spans="1:94" ht="15.75" thickBot="1" x14ac:dyDescent="0.3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Y10" s="74" t="s">
        <v>293</v>
      </c>
      <c r="AZ10" s="36">
        <f>SUM(AZ7:AZ9)</f>
        <v>1231</v>
      </c>
      <c r="BA10" s="36">
        <f>SUM(BA7:BA9)</f>
        <v>392</v>
      </c>
      <c r="BB10" s="20">
        <f>BA10/(AZ10+BA10)</f>
        <v>0.24152803450400492</v>
      </c>
      <c r="BC10" s="8"/>
      <c r="BD10" s="27"/>
      <c r="BE10" s="11"/>
      <c r="BF10" s="15"/>
      <c r="BG10" s="15"/>
      <c r="BH10" s="15"/>
      <c r="BI10" s="15"/>
      <c r="BJ10" s="15"/>
      <c r="BK10" s="25"/>
      <c r="BL10" s="13"/>
      <c r="BM10" s="15"/>
      <c r="BR10" s="9"/>
      <c r="BS10" s="72" t="s">
        <v>293</v>
      </c>
      <c r="BU10" s="36">
        <f>SUM(BU7:BU9)</f>
        <v>5547</v>
      </c>
      <c r="BV10" s="36">
        <f t="shared" ref="BV10:CA10" si="15">SUM(BV7:BV9)</f>
        <v>952</v>
      </c>
      <c r="BW10" s="36">
        <f t="shared" si="15"/>
        <v>284</v>
      </c>
      <c r="BX10" s="36">
        <f t="shared" si="15"/>
        <v>59</v>
      </c>
      <c r="BY10" s="36">
        <f t="shared" si="15"/>
        <v>467</v>
      </c>
      <c r="BZ10" s="36">
        <f t="shared" si="15"/>
        <v>72</v>
      </c>
      <c r="CA10" s="36">
        <f t="shared" si="15"/>
        <v>7382</v>
      </c>
      <c r="CB10" s="85">
        <f>(BV10+BW10)/CA10</f>
        <v>0.16743429964779194</v>
      </c>
      <c r="CC10" s="9"/>
      <c r="CD10" s="8"/>
      <c r="CE10" s="36">
        <f>SUM(CE7:CE9)</f>
        <v>605</v>
      </c>
      <c r="CF10" s="36">
        <f t="shared" ref="CF10:CJ10" si="16">SUM(CF7:CF9)</f>
        <v>583</v>
      </c>
      <c r="CG10" s="36">
        <f t="shared" si="16"/>
        <v>1188</v>
      </c>
      <c r="CH10" s="36">
        <f t="shared" si="16"/>
        <v>77</v>
      </c>
      <c r="CI10" s="36">
        <f t="shared" si="16"/>
        <v>72</v>
      </c>
      <c r="CJ10" s="36">
        <f t="shared" si="16"/>
        <v>149</v>
      </c>
      <c r="CK10" s="20">
        <f t="shared" ref="CK10" si="17">CH10/CE10</f>
        <v>0.12727272727272726</v>
      </c>
      <c r="CL10" s="20">
        <f t="shared" ref="CL10" si="18">CI10/CF10</f>
        <v>0.1234991423670669</v>
      </c>
      <c r="CM10" s="20">
        <f>CJ10/CG10</f>
        <v>0.12542087542087543</v>
      </c>
      <c r="CN10" s="9"/>
      <c r="CO10" s="21"/>
      <c r="CP10" s="72" t="str">
        <f>AY10</f>
        <v>Voie senter</v>
      </c>
    </row>
    <row r="11" spans="1:94" ht="15.75" thickBot="1" x14ac:dyDescent="0.3">
      <c r="A11" s="4" t="s">
        <v>24</v>
      </c>
      <c r="B11" s="3">
        <v>409</v>
      </c>
      <c r="C11" s="3">
        <v>32.5</v>
      </c>
      <c r="D11" s="3">
        <f>C11-[1]Kristiansand!E9</f>
        <v>-0.70000000000000284</v>
      </c>
      <c r="E11" s="3">
        <v>583</v>
      </c>
      <c r="F11" s="3">
        <v>25.1</v>
      </c>
      <c r="G11" s="3">
        <v>90</v>
      </c>
      <c r="H11" s="3">
        <v>28.9</v>
      </c>
      <c r="I11" s="3">
        <f>H11-[1]Kristiansand!H9</f>
        <v>-3.2000000000000028</v>
      </c>
      <c r="J11" s="3">
        <v>362800</v>
      </c>
      <c r="K11" s="3">
        <f>J11-[1]Kristiansand!J9</f>
        <v>37900</v>
      </c>
      <c r="L11" s="3">
        <v>139</v>
      </c>
      <c r="M11" s="3">
        <v>4.9000000000000004</v>
      </c>
      <c r="N11" s="3">
        <f>M11-[1]Kristiansand!L9</f>
        <v>-1.8999999999999995</v>
      </c>
      <c r="O11" s="3">
        <v>288</v>
      </c>
      <c r="P11" s="3">
        <v>10.1</v>
      </c>
      <c r="Q11">
        <f>P11-[1]Kristiansand!L9</f>
        <v>3.3</v>
      </c>
      <c r="R11" s="3">
        <v>42</v>
      </c>
      <c r="S11" s="3">
        <v>6.5</v>
      </c>
      <c r="T11" s="3">
        <f>S11-[1]Kristiansand!Q9</f>
        <v>1.7999999999999998</v>
      </c>
      <c r="U11" s="3">
        <v>80</v>
      </c>
      <c r="V11" s="3">
        <v>12.4</v>
      </c>
      <c r="W11" s="3">
        <f>V11-[1]Kristiansand!S9</f>
        <v>5.5</v>
      </c>
      <c r="X11" s="3">
        <v>656</v>
      </c>
      <c r="Y11" s="3">
        <v>23</v>
      </c>
      <c r="Z11" s="3">
        <f>Y11-[1]Kristiansand!V9</f>
        <v>4.1000000000000014</v>
      </c>
      <c r="AA11" s="3">
        <v>114</v>
      </c>
      <c r="AB11" s="3">
        <v>6.2</v>
      </c>
      <c r="AC11" s="3">
        <f>AB11-[1]Kristiansand!Y9</f>
        <v>0.90000000000000036</v>
      </c>
      <c r="AD11" s="3">
        <v>35</v>
      </c>
      <c r="AE11" s="3">
        <v>1.6</v>
      </c>
      <c r="AF11" s="3">
        <f>AE11-[1]Kristiansand!$AB$3</f>
        <v>-0.60000000000000009</v>
      </c>
      <c r="AG11" s="3">
        <v>14</v>
      </c>
      <c r="AH11" s="3">
        <v>2.5</v>
      </c>
      <c r="AI11" s="3">
        <f>AH11-[1]Kristiansand!AD9</f>
        <v>-1.2000000000000002</v>
      </c>
      <c r="AJ11" s="3">
        <v>78</v>
      </c>
      <c r="AK11" s="3">
        <v>3.4</v>
      </c>
      <c r="AL11" s="3">
        <f>AK11-[1]Kristiansand!AF9</f>
        <v>1.4</v>
      </c>
      <c r="AM11" s="3">
        <v>59</v>
      </c>
      <c r="AN11" s="3">
        <v>5.8</v>
      </c>
      <c r="AO11" s="3">
        <f>AN11-[1]Kristiansand!AH9</f>
        <v>4</v>
      </c>
      <c r="AP11" s="3">
        <v>5</v>
      </c>
      <c r="AQ11" s="3">
        <v>1.2</v>
      </c>
      <c r="AR11" s="3">
        <f>AQ11-[1]Kristiansand!AJ9</f>
        <v>-3.8999999999999995</v>
      </c>
      <c r="AS11" s="3">
        <v>30</v>
      </c>
      <c r="AT11" s="3">
        <v>4.5</v>
      </c>
      <c r="AU11" s="3">
        <f>AT11-[1]Kristiansand!AL9</f>
        <v>-0.40000000000000036</v>
      </c>
      <c r="AV11" s="3">
        <v>161</v>
      </c>
      <c r="AW11" s="3">
        <v>12.9</v>
      </c>
      <c r="AX11">
        <f>AW11-[1]Kristiansand!C9</f>
        <v>0.70000000000000107</v>
      </c>
      <c r="AY11" t="s">
        <v>83</v>
      </c>
      <c r="AZ11">
        <v>486</v>
      </c>
      <c r="BA11">
        <v>177</v>
      </c>
      <c r="BC11" s="8">
        <f>BA11/(AZ11+BA11)</f>
        <v>0.2669683257918552</v>
      </c>
      <c r="BD11" s="27">
        <f>BC11-[1]Kristiansand!AY9</f>
        <v>-9.6274188889958756E-3</v>
      </c>
      <c r="BE11" s="11" t="s">
        <v>83</v>
      </c>
      <c r="BF11" s="15">
        <v>3.7829457364341081</v>
      </c>
      <c r="BG11" s="15">
        <v>4.0540099999999999</v>
      </c>
      <c r="BH11" s="15">
        <v>3.297674418604652</v>
      </c>
      <c r="BI11" s="15">
        <f t="shared" si="6"/>
        <v>0.93175000591564916</v>
      </c>
      <c r="BJ11" s="15">
        <f t="shared" si="7"/>
        <v>1.0682499940843508</v>
      </c>
      <c r="BK11" s="25">
        <v>2.4893707303177206</v>
      </c>
      <c r="BL11" s="13">
        <f>BF11-[1]Kristiansand!AN9</f>
        <v>0.28684573643410793</v>
      </c>
      <c r="BM11" s="15">
        <f>BH11-[1]Kristiansand!AS9</f>
        <v>0.21629726680496431</v>
      </c>
      <c r="BN11" t="s">
        <v>83</v>
      </c>
      <c r="BO11">
        <v>2651</v>
      </c>
      <c r="BP11">
        <v>261</v>
      </c>
      <c r="BQ11">
        <v>2912</v>
      </c>
      <c r="BR11" s="9">
        <f t="shared" si="2"/>
        <v>8.962912087912088E-2</v>
      </c>
      <c r="BS11" t="s">
        <v>170</v>
      </c>
      <c r="BT11">
        <v>1</v>
      </c>
      <c r="BU11">
        <v>2156</v>
      </c>
      <c r="BV11">
        <v>387</v>
      </c>
      <c r="BW11">
        <v>123</v>
      </c>
      <c r="BX11">
        <v>26</v>
      </c>
      <c r="BY11">
        <v>187</v>
      </c>
      <c r="BZ11">
        <v>32</v>
      </c>
      <c r="CA11">
        <v>2912</v>
      </c>
      <c r="CC11" s="9">
        <f t="shared" si="3"/>
        <v>0.17513736263736263</v>
      </c>
      <c r="CD11" s="8">
        <f t="shared" si="4"/>
        <v>8.5508241758241746E-2</v>
      </c>
      <c r="CE11" s="16">
        <v>275</v>
      </c>
      <c r="CF11">
        <v>263</v>
      </c>
      <c r="CG11" s="19">
        <f t="shared" si="8"/>
        <v>538</v>
      </c>
      <c r="CH11" s="18">
        <v>55</v>
      </c>
      <c r="CI11" s="18">
        <v>54</v>
      </c>
      <c r="CJ11" s="19">
        <f t="shared" si="9"/>
        <v>109</v>
      </c>
      <c r="CK11" s="8">
        <f t="shared" si="10"/>
        <v>0.2</v>
      </c>
      <c r="CL11" s="8">
        <f t="shared" si="11"/>
        <v>0.20532319391634982</v>
      </c>
      <c r="CM11" s="8"/>
      <c r="CN11" s="9">
        <f t="shared" si="12"/>
        <v>0.20260223048327136</v>
      </c>
      <c r="CO11" s="21">
        <f>CN11-[1]Kristiansand!BG9</f>
        <v>-1.6274647525399422E-4</v>
      </c>
      <c r="CP11" t="s">
        <v>170</v>
      </c>
    </row>
    <row r="12" spans="1:94" ht="15.75" thickBot="1" x14ac:dyDescent="0.3">
      <c r="A12" s="4" t="s">
        <v>25</v>
      </c>
      <c r="B12" s="3">
        <v>478</v>
      </c>
      <c r="C12" s="3">
        <v>40.299999999999997</v>
      </c>
      <c r="D12" s="3">
        <f>C12-[1]Kristiansand!E10</f>
        <v>-1</v>
      </c>
      <c r="E12" s="3">
        <v>586</v>
      </c>
      <c r="F12" s="3">
        <v>27.8</v>
      </c>
      <c r="G12" s="3">
        <v>75</v>
      </c>
      <c r="H12" s="3">
        <v>34.1</v>
      </c>
      <c r="I12" s="3">
        <f>H12-[1]Kristiansand!H10</f>
        <v>-1.1000000000000014</v>
      </c>
      <c r="J12" s="3">
        <v>367100</v>
      </c>
      <c r="K12" s="3">
        <f>J12-[1]Kristiansand!J10</f>
        <v>52100</v>
      </c>
      <c r="L12" s="3">
        <v>123</v>
      </c>
      <c r="M12" s="3">
        <v>5</v>
      </c>
      <c r="N12" s="3">
        <f>M12-[1]Kristiansand!L10</f>
        <v>-3.9000000000000004</v>
      </c>
      <c r="O12" s="3">
        <v>274</v>
      </c>
      <c r="P12" s="3">
        <v>11.2</v>
      </c>
      <c r="Q12">
        <f>P12-[1]Kristiansand!L10</f>
        <v>2.2999999999999989</v>
      </c>
      <c r="R12" s="3">
        <v>37</v>
      </c>
      <c r="S12" s="3">
        <v>7.5</v>
      </c>
      <c r="T12" s="3">
        <f>S12-[1]Kristiansand!Q10</f>
        <v>4.8</v>
      </c>
      <c r="U12" s="3">
        <v>80</v>
      </c>
      <c r="V12" s="3">
        <v>16.2</v>
      </c>
      <c r="W12" s="3">
        <f>V12-[1]Kristiansand!S10</f>
        <v>8.1999999999999993</v>
      </c>
      <c r="X12" s="3">
        <v>508</v>
      </c>
      <c r="Y12" s="3">
        <v>20.8</v>
      </c>
      <c r="Z12" s="3">
        <f>Y12-[1]Kristiansand!V10</f>
        <v>2.5</v>
      </c>
      <c r="AA12" s="3">
        <v>80</v>
      </c>
      <c r="AB12" s="3">
        <v>5.8</v>
      </c>
      <c r="AC12" s="3">
        <f>AB12-[1]Kristiansand!Y10</f>
        <v>-0.10000000000000053</v>
      </c>
      <c r="AD12" s="3">
        <v>27</v>
      </c>
      <c r="AE12" s="3">
        <v>1.5</v>
      </c>
      <c r="AF12" s="3">
        <f>AE12-[1]Kristiansand!$AB$3</f>
        <v>-0.70000000000000018</v>
      </c>
      <c r="AG12" s="3">
        <v>7</v>
      </c>
      <c r="AH12" s="3">
        <v>1.6</v>
      </c>
      <c r="AI12" s="3">
        <f>AH12-[1]Kristiansand!AD10</f>
        <v>-2</v>
      </c>
      <c r="AJ12" s="3">
        <v>65</v>
      </c>
      <c r="AK12" s="3">
        <v>3.1</v>
      </c>
      <c r="AL12" s="3">
        <f>AK12-[1]Kristiansand!AF10</f>
        <v>0</v>
      </c>
      <c r="AM12" s="3">
        <v>67</v>
      </c>
      <c r="AN12" s="3">
        <v>8.8000000000000007</v>
      </c>
      <c r="AO12" s="3">
        <f>AN12-[1]Kristiansand!AH10</f>
        <v>3.2000000000000011</v>
      </c>
      <c r="AP12" s="3">
        <v>6</v>
      </c>
      <c r="AQ12" s="3">
        <v>1.8</v>
      </c>
      <c r="AR12" s="3">
        <f>AQ12-[1]Kristiansand!AJ10</f>
        <v>-0.99999999999999978</v>
      </c>
      <c r="AS12" s="3">
        <v>17</v>
      </c>
      <c r="AT12" s="3">
        <v>3.6</v>
      </c>
      <c r="AU12" s="3">
        <f>AT12-[1]Kristiansand!AL10</f>
        <v>0.5</v>
      </c>
      <c r="AV12" s="3">
        <v>225</v>
      </c>
      <c r="AW12" s="3">
        <v>19.100000000000001</v>
      </c>
      <c r="AX12">
        <f>AW12-[1]Kristiansand!C10</f>
        <v>-4.2999999999999972</v>
      </c>
      <c r="AY12" t="s">
        <v>84</v>
      </c>
      <c r="AZ12">
        <v>375</v>
      </c>
      <c r="BA12">
        <v>101</v>
      </c>
      <c r="BC12" s="8">
        <f>BA12/(AZ12+BA12)</f>
        <v>0.21218487394957983</v>
      </c>
      <c r="BD12" s="27">
        <f>BC12-[1]Kristiansand!AY10</f>
        <v>-4.2016806722689065E-2</v>
      </c>
      <c r="BE12" s="11" t="s">
        <v>84</v>
      </c>
      <c r="BF12" s="15">
        <v>4.051724137931032</v>
      </c>
      <c r="BG12" s="15">
        <v>4.1289899999999999</v>
      </c>
      <c r="BH12" s="15">
        <v>3.5011494252873563</v>
      </c>
      <c r="BI12" s="15">
        <f t="shared" si="6"/>
        <v>0.98924138153802388</v>
      </c>
      <c r="BJ12" s="15">
        <f t="shared" si="7"/>
        <v>1.0107586184619761</v>
      </c>
      <c r="BK12" s="25">
        <v>2.5933046659665466</v>
      </c>
      <c r="BL12" s="13">
        <f>BF12-[1]Kristiansand!AN10</f>
        <v>2.5824137931031999E-2</v>
      </c>
      <c r="BM12" s="15">
        <f>BH12-[1]Kristiansand!AS10</f>
        <v>1.4080459770116516E-2</v>
      </c>
      <c r="BN12" t="s">
        <v>84</v>
      </c>
      <c r="BO12">
        <v>2248</v>
      </c>
      <c r="BP12">
        <v>235</v>
      </c>
      <c r="BQ12">
        <v>2483</v>
      </c>
      <c r="BR12" s="9">
        <f t="shared" si="2"/>
        <v>9.4643576318968983E-2</v>
      </c>
      <c r="BS12" t="s">
        <v>171</v>
      </c>
      <c r="BT12">
        <v>0</v>
      </c>
      <c r="BU12">
        <v>1838</v>
      </c>
      <c r="BV12">
        <v>378</v>
      </c>
      <c r="BW12">
        <v>114</v>
      </c>
      <c r="BX12">
        <v>18</v>
      </c>
      <c r="BY12">
        <v>116</v>
      </c>
      <c r="BZ12">
        <v>19</v>
      </c>
      <c r="CA12">
        <v>2483</v>
      </c>
      <c r="CC12" s="9">
        <f t="shared" si="3"/>
        <v>0.19814740233588402</v>
      </c>
      <c r="CD12" s="8">
        <f t="shared" si="4"/>
        <v>0.10350382601691503</v>
      </c>
      <c r="CE12" s="16">
        <v>151</v>
      </c>
      <c r="CF12">
        <v>149</v>
      </c>
      <c r="CG12" s="19">
        <f t="shared" si="8"/>
        <v>300</v>
      </c>
      <c r="CH12" s="18">
        <v>39</v>
      </c>
      <c r="CI12" s="18">
        <v>32</v>
      </c>
      <c r="CJ12" s="19">
        <f t="shared" si="9"/>
        <v>71</v>
      </c>
      <c r="CK12" s="8">
        <f t="shared" si="10"/>
        <v>0.25827814569536423</v>
      </c>
      <c r="CL12" s="8">
        <f t="shared" si="11"/>
        <v>0.21476510067114093</v>
      </c>
      <c r="CM12" s="8"/>
      <c r="CN12" s="9">
        <f t="shared" si="12"/>
        <v>0.23666666666666666</v>
      </c>
      <c r="CO12" s="21">
        <f>CN12-[1]Kristiansand!BG10</f>
        <v>7.8438818565400831E-2</v>
      </c>
      <c r="CP12" t="s">
        <v>171</v>
      </c>
    </row>
    <row r="13" spans="1:94" ht="15.75" thickBot="1" x14ac:dyDescent="0.3">
      <c r="A13" s="4" t="s">
        <v>26</v>
      </c>
      <c r="B13" s="3">
        <v>400</v>
      </c>
      <c r="C13" s="3">
        <v>39.200000000000003</v>
      </c>
      <c r="D13" s="3">
        <f>C13-[1]Kristiansand!E11</f>
        <v>-1.8999999999999986</v>
      </c>
      <c r="E13" s="3">
        <v>487</v>
      </c>
      <c r="F13" s="3">
        <v>27.3</v>
      </c>
      <c r="G13" s="3">
        <v>65</v>
      </c>
      <c r="H13" s="3">
        <v>25</v>
      </c>
      <c r="I13" s="3">
        <f>H13-[1]Kristiansand!H11</f>
        <v>-6.8000000000000007</v>
      </c>
      <c r="J13" s="3">
        <v>351300</v>
      </c>
      <c r="K13" s="3">
        <f>J13-[1]Kristiansand!J11</f>
        <v>48100</v>
      </c>
      <c r="L13" s="3">
        <v>92</v>
      </c>
      <c r="M13" s="3">
        <v>4.2</v>
      </c>
      <c r="N13" s="3">
        <f>M13-[1]Kristiansand!L11</f>
        <v>-3</v>
      </c>
      <c r="O13" s="3">
        <v>199</v>
      </c>
      <c r="P13" s="3">
        <v>9.1999999999999993</v>
      </c>
      <c r="Q13">
        <f>P13-[1]Kristiansand!L11</f>
        <v>1.9999999999999991</v>
      </c>
      <c r="R13" s="3">
        <v>34</v>
      </c>
      <c r="S13" s="3">
        <v>7.2</v>
      </c>
      <c r="T13" s="3">
        <f>S13-[1]Kristiansand!Q11</f>
        <v>3.7</v>
      </c>
      <c r="U13" s="3">
        <v>62</v>
      </c>
      <c r="V13" s="3">
        <v>13.1</v>
      </c>
      <c r="W13" s="3">
        <f>V13-[1]Kristiansand!S11</f>
        <v>6.3999999999999995</v>
      </c>
      <c r="X13" s="3">
        <v>506</v>
      </c>
      <c r="Y13" s="3">
        <v>23.3</v>
      </c>
      <c r="Z13" s="3">
        <f>Y13-[1]Kristiansand!V11</f>
        <v>5.9000000000000021</v>
      </c>
      <c r="AA13" s="3">
        <v>71</v>
      </c>
      <c r="AB13" s="3">
        <v>5.0999999999999996</v>
      </c>
      <c r="AC13" s="3">
        <f>AB13-[1]Kristiansand!Y11</f>
        <v>-1.2000000000000002</v>
      </c>
      <c r="AD13" s="3">
        <v>23</v>
      </c>
      <c r="AE13" s="3">
        <v>1.4</v>
      </c>
      <c r="AF13" s="3">
        <f>AE13-[1]Kristiansand!$AB$3</f>
        <v>-0.80000000000000027</v>
      </c>
      <c r="AG13" s="3">
        <v>7</v>
      </c>
      <c r="AH13" s="3">
        <v>1.5</v>
      </c>
      <c r="AI13" s="3">
        <f>AH13-[1]Kristiansand!AD11</f>
        <v>-0.79999999999999982</v>
      </c>
      <c r="AJ13" s="3">
        <v>52</v>
      </c>
      <c r="AK13" s="3">
        <v>2.9</v>
      </c>
      <c r="AL13" s="3">
        <f>AK13-[1]Kristiansand!AF11</f>
        <v>1.4</v>
      </c>
      <c r="AM13" s="3">
        <v>54</v>
      </c>
      <c r="AN13" s="3">
        <v>6.8</v>
      </c>
      <c r="AO13" s="3">
        <f>AN13-[1]Kristiansand!AH11</f>
        <v>2.3999999999999995</v>
      </c>
      <c r="AP13" s="3">
        <v>5</v>
      </c>
      <c r="AQ13" s="3">
        <v>1.4</v>
      </c>
      <c r="AR13" s="3">
        <f>AQ13-[1]Kristiansand!AJ11</f>
        <v>-1.8000000000000003</v>
      </c>
      <c r="AS13" s="3">
        <v>25</v>
      </c>
      <c r="AT13" s="3">
        <v>5.2</v>
      </c>
      <c r="AU13" s="3">
        <f>AT13-[1]Kristiansand!AL11</f>
        <v>3.3000000000000003</v>
      </c>
      <c r="AV13" s="3">
        <v>175</v>
      </c>
      <c r="AW13" s="3">
        <v>17.3</v>
      </c>
      <c r="AX13">
        <f>AW13-[1]Kristiansand!C11</f>
        <v>-1.8000000000000007</v>
      </c>
      <c r="AY13" t="s">
        <v>85</v>
      </c>
      <c r="AZ13">
        <v>352</v>
      </c>
      <c r="BA13">
        <v>125</v>
      </c>
      <c r="BC13" s="8">
        <f>BA13/(AZ13+BA13)</f>
        <v>0.26205450733752622</v>
      </c>
      <c r="BD13" s="27">
        <f>BC13-[1]Kristiansand!AY11</f>
        <v>-1.2994608576029798E-2</v>
      </c>
      <c r="BE13" s="11" t="s">
        <v>85</v>
      </c>
      <c r="BF13" s="15">
        <v>3.2783842794759832</v>
      </c>
      <c r="BG13" s="15">
        <v>4.2441199999999997</v>
      </c>
      <c r="BH13" s="15">
        <v>3.1004366812227095</v>
      </c>
      <c r="BI13" s="15">
        <f t="shared" si="6"/>
        <v>0.87602095579002282</v>
      </c>
      <c r="BJ13" s="15">
        <f t="shared" si="7"/>
        <v>1.1239790442099773</v>
      </c>
      <c r="BK13" s="25">
        <v>2.613456137332089</v>
      </c>
      <c r="BL13" s="13">
        <f>BF13-[1]Kristiansand!AN11</f>
        <v>-0.11411572052401686</v>
      </c>
      <c r="BM13" s="15">
        <f>BH13-[1]Kristiansand!AS11</f>
        <v>-5.0399922052819512E-3</v>
      </c>
      <c r="BN13" t="s">
        <v>85</v>
      </c>
      <c r="BO13">
        <v>2004</v>
      </c>
      <c r="BP13">
        <v>233</v>
      </c>
      <c r="BQ13">
        <v>2237</v>
      </c>
      <c r="BR13" s="9">
        <f t="shared" si="2"/>
        <v>0.10415735359856951</v>
      </c>
      <c r="BS13" t="s">
        <v>172</v>
      </c>
      <c r="BT13">
        <v>0</v>
      </c>
      <c r="BU13">
        <v>1565</v>
      </c>
      <c r="BV13">
        <v>359</v>
      </c>
      <c r="BW13">
        <v>133</v>
      </c>
      <c r="BX13">
        <v>19</v>
      </c>
      <c r="BY13">
        <v>133</v>
      </c>
      <c r="BZ13">
        <v>28</v>
      </c>
      <c r="CA13">
        <v>2237</v>
      </c>
      <c r="CC13" s="9">
        <f t="shared" si="3"/>
        <v>0.21993741618238713</v>
      </c>
      <c r="CD13" s="8">
        <f t="shared" si="4"/>
        <v>0.11578006258381762</v>
      </c>
      <c r="CE13" s="16">
        <v>157</v>
      </c>
      <c r="CF13">
        <v>154</v>
      </c>
      <c r="CG13" s="19">
        <f t="shared" si="8"/>
        <v>311</v>
      </c>
      <c r="CH13" s="18">
        <v>20</v>
      </c>
      <c r="CI13" s="18">
        <v>22</v>
      </c>
      <c r="CJ13" s="19">
        <f t="shared" si="9"/>
        <v>42</v>
      </c>
      <c r="CK13" s="8">
        <f t="shared" si="10"/>
        <v>0.12738853503184713</v>
      </c>
      <c r="CL13" s="8">
        <f t="shared" si="11"/>
        <v>0.14285714285714285</v>
      </c>
      <c r="CM13" s="8"/>
      <c r="CN13" s="9">
        <f t="shared" si="12"/>
        <v>0.13504823151125403</v>
      </c>
      <c r="CO13" s="21">
        <f>CN13-[1]Kristiansand!BG11</f>
        <v>2.7453294802393266E-2</v>
      </c>
      <c r="CP13" t="s">
        <v>172</v>
      </c>
    </row>
    <row r="14" spans="1:94" ht="15.75" thickBot="1" x14ac:dyDescent="0.3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Y14" s="74" t="s">
        <v>281</v>
      </c>
      <c r="AZ14" s="36">
        <f>SUM(AZ11:AZ13)</f>
        <v>1213</v>
      </c>
      <c r="BA14" s="36">
        <f>SUM(BA11:BA13)</f>
        <v>403</v>
      </c>
      <c r="BB14" s="20">
        <f>BA14/(AZ14+BA14)</f>
        <v>0.24938118811881188</v>
      </c>
      <c r="BC14" s="8"/>
      <c r="BD14" s="27"/>
      <c r="BE14" s="11"/>
      <c r="BF14" s="15"/>
      <c r="BG14" s="15"/>
      <c r="BH14" s="15"/>
      <c r="BI14" s="15"/>
      <c r="BJ14" s="15"/>
      <c r="BK14" s="25"/>
      <c r="BL14" s="13"/>
      <c r="BM14" s="15"/>
      <c r="BR14" s="9"/>
      <c r="BS14" s="72" t="s">
        <v>281</v>
      </c>
      <c r="BU14" s="36">
        <f>SUM(BU11:BU13)</f>
        <v>5559</v>
      </c>
      <c r="BV14" s="36">
        <f t="shared" ref="BV14:CA14" si="19">SUM(BV11:BV13)</f>
        <v>1124</v>
      </c>
      <c r="BW14" s="36">
        <f t="shared" si="19"/>
        <v>370</v>
      </c>
      <c r="BX14" s="36">
        <f t="shared" si="19"/>
        <v>63</v>
      </c>
      <c r="BY14" s="36">
        <f t="shared" si="19"/>
        <v>436</v>
      </c>
      <c r="BZ14" s="36">
        <f t="shared" si="19"/>
        <v>79</v>
      </c>
      <c r="CA14" s="36">
        <f t="shared" si="19"/>
        <v>7632</v>
      </c>
      <c r="CB14" s="85">
        <f>(BV14+BW14)/CA14</f>
        <v>0.19575471698113209</v>
      </c>
      <c r="CC14" s="9"/>
      <c r="CD14" s="8"/>
      <c r="CE14" s="36">
        <f>SUM(CE11:CE13)</f>
        <v>583</v>
      </c>
      <c r="CF14" s="36">
        <f t="shared" ref="CF14:CJ14" si="20">SUM(CF11:CF13)</f>
        <v>566</v>
      </c>
      <c r="CG14" s="36">
        <f t="shared" si="20"/>
        <v>1149</v>
      </c>
      <c r="CH14" s="36">
        <f t="shared" si="20"/>
        <v>114</v>
      </c>
      <c r="CI14" s="36">
        <f t="shared" si="20"/>
        <v>108</v>
      </c>
      <c r="CJ14" s="36">
        <f t="shared" si="20"/>
        <v>222</v>
      </c>
      <c r="CK14" s="20">
        <f t="shared" ref="CK14" si="21">CH14/CE14</f>
        <v>0.19554030874785591</v>
      </c>
      <c r="CL14" s="20">
        <f t="shared" ref="CL14" si="22">CI14/CF14</f>
        <v>0.19081272084805653</v>
      </c>
      <c r="CM14" s="20">
        <f>CJ14/CG14</f>
        <v>0.19321148825065274</v>
      </c>
      <c r="CN14" s="9"/>
      <c r="CO14" s="21"/>
      <c r="CP14" s="72" t="str">
        <f>AY14</f>
        <v>Vågsbygd senter</v>
      </c>
    </row>
    <row r="15" spans="1:94" ht="15.75" thickBot="1" x14ac:dyDescent="0.3">
      <c r="A15" s="4" t="s">
        <v>27</v>
      </c>
      <c r="B15" s="3">
        <v>410</v>
      </c>
      <c r="C15" s="3">
        <v>37.4</v>
      </c>
      <c r="D15" s="3">
        <f>C15-[1]Kristiansand!E12</f>
        <v>-4.2000000000000028</v>
      </c>
      <c r="E15" s="3">
        <v>577</v>
      </c>
      <c r="F15" s="3">
        <v>29.2</v>
      </c>
      <c r="G15" s="3">
        <v>83</v>
      </c>
      <c r="H15" s="3">
        <v>31</v>
      </c>
      <c r="I15" s="3">
        <f>H15-[1]Kristiansand!H12</f>
        <v>-5.6000000000000014</v>
      </c>
      <c r="J15" s="3">
        <v>340000</v>
      </c>
      <c r="K15" s="3">
        <f>J15-[1]Kristiansand!J12</f>
        <v>32300</v>
      </c>
      <c r="L15" s="3">
        <v>183</v>
      </c>
      <c r="M15" s="3">
        <v>7.6</v>
      </c>
      <c r="N15" s="3">
        <f>M15-[1]Kristiansand!L12</f>
        <v>-5.4</v>
      </c>
      <c r="O15" s="3">
        <v>367</v>
      </c>
      <c r="P15" s="3">
        <v>15.3</v>
      </c>
      <c r="Q15">
        <f>P15-[1]Kristiansand!L12</f>
        <v>2.3000000000000007</v>
      </c>
      <c r="R15" s="3">
        <v>77</v>
      </c>
      <c r="S15" s="3">
        <v>13.8</v>
      </c>
      <c r="T15" s="3">
        <f>S15-[1]Kristiansand!Q12</f>
        <v>8</v>
      </c>
      <c r="U15" s="3">
        <v>132</v>
      </c>
      <c r="V15" s="3">
        <v>23.6</v>
      </c>
      <c r="W15" s="3">
        <f>V15-[1]Kristiansand!S12</f>
        <v>6.7000000000000028</v>
      </c>
      <c r="X15" s="3">
        <v>571</v>
      </c>
      <c r="Y15" s="3">
        <v>23.8</v>
      </c>
      <c r="Z15" s="3">
        <f>Y15-[1]Kristiansand!V12</f>
        <v>2.4000000000000021</v>
      </c>
      <c r="AA15" s="3">
        <v>88</v>
      </c>
      <c r="AB15" s="3">
        <v>5.8</v>
      </c>
      <c r="AC15" s="3">
        <f>AB15-[1]Kristiansand!Y12</f>
        <v>-0.5</v>
      </c>
      <c r="AD15" s="3">
        <v>38</v>
      </c>
      <c r="AE15" s="3">
        <v>2</v>
      </c>
      <c r="AF15" s="3">
        <f>AE15-[1]Kristiansand!$AB$3</f>
        <v>-0.20000000000000018</v>
      </c>
      <c r="AG15" s="3">
        <v>12</v>
      </c>
      <c r="AH15" s="3">
        <v>2.5</v>
      </c>
      <c r="AI15" s="3">
        <f>AH15-[1]Kristiansand!AD12</f>
        <v>-0.39999999999999991</v>
      </c>
      <c r="AJ15" s="3">
        <v>68</v>
      </c>
      <c r="AK15" s="3">
        <v>3.4</v>
      </c>
      <c r="AL15" s="3">
        <f>AK15-[1]Kristiansand!AF12</f>
        <v>-0.20000000000000018</v>
      </c>
      <c r="AM15" s="3">
        <v>51</v>
      </c>
      <c r="AN15" s="3">
        <v>5.8</v>
      </c>
      <c r="AO15" s="3">
        <f>AN15-[1]Kristiansand!AH12</f>
        <v>1.5999999999999996</v>
      </c>
      <c r="AP15" s="3" t="s">
        <v>70</v>
      </c>
      <c r="AQ15" s="3" t="s">
        <v>70</v>
      </c>
      <c r="AR15" s="3" t="e">
        <f>AQ15-[1]Kristiansand!AJ12</f>
        <v>#VALUE!</v>
      </c>
      <c r="AS15" s="3">
        <v>20</v>
      </c>
      <c r="AT15" s="3">
        <v>3.6</v>
      </c>
      <c r="AU15" s="3">
        <f>AT15-[1]Kristiansand!AL12</f>
        <v>-0.89999999999999991</v>
      </c>
      <c r="AV15" s="3">
        <v>126</v>
      </c>
      <c r="AW15" s="3">
        <v>11.6</v>
      </c>
      <c r="AX15">
        <f>AW15-[1]Kristiansand!C12</f>
        <v>-1.5999999999999996</v>
      </c>
      <c r="AY15" t="s">
        <v>86</v>
      </c>
      <c r="AZ15">
        <v>413</v>
      </c>
      <c r="BA15">
        <v>133</v>
      </c>
      <c r="BC15" s="8">
        <f>BA15/(AZ15+BA15)</f>
        <v>0.24358974358974358</v>
      </c>
      <c r="BD15" s="27">
        <f>BC15-[1]Kristiansand!AY12</f>
        <v>-2.8632478632478614E-2</v>
      </c>
      <c r="BE15" s="11" t="s">
        <v>86</v>
      </c>
      <c r="BF15" s="15">
        <v>3.3087649402390422</v>
      </c>
      <c r="BG15" s="15">
        <v>4.4721700000000002</v>
      </c>
      <c r="BH15" s="15">
        <v>3.0219123505976104</v>
      </c>
      <c r="BI15" s="15">
        <f t="shared" si="6"/>
        <v>0.85383409431222512</v>
      </c>
      <c r="BJ15" s="15">
        <f t="shared" si="7"/>
        <v>1.1461659056877749</v>
      </c>
      <c r="BK15" s="25">
        <v>2.8209223177608371</v>
      </c>
      <c r="BL15" s="13">
        <f>BF15-[1]Kristiansand!AN12</f>
        <v>-0.15633505976095785</v>
      </c>
      <c r="BM15" s="15">
        <f>BH15-[1]Kristiansand!AS12</f>
        <v>-5.5607029247350503E-2</v>
      </c>
      <c r="BN15" t="s">
        <v>86</v>
      </c>
      <c r="BO15">
        <v>2085</v>
      </c>
      <c r="BP15">
        <v>374</v>
      </c>
      <c r="BQ15">
        <v>2459</v>
      </c>
      <c r="BR15" s="9">
        <f t="shared" si="2"/>
        <v>0.15209434729564864</v>
      </c>
      <c r="BS15" t="s">
        <v>173</v>
      </c>
      <c r="BT15">
        <v>0</v>
      </c>
      <c r="BU15">
        <v>1538</v>
      </c>
      <c r="BV15">
        <v>528</v>
      </c>
      <c r="BW15">
        <v>188</v>
      </c>
      <c r="BX15">
        <v>20</v>
      </c>
      <c r="BY15">
        <v>153</v>
      </c>
      <c r="BZ15">
        <v>32</v>
      </c>
      <c r="CA15">
        <v>2459</v>
      </c>
      <c r="CC15" s="9">
        <f t="shared" si="3"/>
        <v>0.29117527450183001</v>
      </c>
      <c r="CD15" s="8">
        <f t="shared" si="4"/>
        <v>0.13908092720618137</v>
      </c>
      <c r="CE15" s="16">
        <v>195</v>
      </c>
      <c r="CF15">
        <v>201</v>
      </c>
      <c r="CG15" s="19">
        <f t="shared" si="8"/>
        <v>396</v>
      </c>
      <c r="CH15" s="18">
        <v>32</v>
      </c>
      <c r="CI15" s="18">
        <v>28</v>
      </c>
      <c r="CJ15" s="19">
        <f t="shared" si="9"/>
        <v>60</v>
      </c>
      <c r="CK15" s="8">
        <f t="shared" si="10"/>
        <v>0.1641025641025641</v>
      </c>
      <c r="CL15" s="8">
        <f t="shared" si="11"/>
        <v>0.13930348258706468</v>
      </c>
      <c r="CM15" s="8"/>
      <c r="CN15" s="9">
        <f t="shared" si="12"/>
        <v>0.15151515151515152</v>
      </c>
      <c r="CO15" s="21">
        <f>CN15-[1]Kristiansand!BG12</f>
        <v>-9.1422701592193123E-2</v>
      </c>
      <c r="CP15" t="s">
        <v>173</v>
      </c>
    </row>
    <row r="16" spans="1:94" ht="15.75" thickBot="1" x14ac:dyDescent="0.3">
      <c r="A16" s="4" t="s">
        <v>28</v>
      </c>
      <c r="B16" s="3">
        <v>403</v>
      </c>
      <c r="C16" s="3">
        <v>40.9</v>
      </c>
      <c r="D16" s="3">
        <f>C16-[1]Kristiansand!E13</f>
        <v>-2.3000000000000043</v>
      </c>
      <c r="E16" s="3">
        <v>638</v>
      </c>
      <c r="F16" s="3">
        <v>37.299999999999997</v>
      </c>
      <c r="G16" s="3">
        <v>104</v>
      </c>
      <c r="H16" s="3">
        <v>48.8</v>
      </c>
      <c r="I16" s="3">
        <f>H16-[1]Kristiansand!H13</f>
        <v>2</v>
      </c>
      <c r="J16" s="3">
        <v>296300</v>
      </c>
      <c r="K16" s="3">
        <f>J16-[1]Kristiansand!J13</f>
        <v>35900</v>
      </c>
      <c r="L16" s="3">
        <v>233</v>
      </c>
      <c r="M16" s="3">
        <v>10.6</v>
      </c>
      <c r="N16" s="3">
        <f>M16-[1]Kristiansand!L13</f>
        <v>-6.5000000000000018</v>
      </c>
      <c r="O16" s="3">
        <v>471</v>
      </c>
      <c r="P16" s="3">
        <v>21.5</v>
      </c>
      <c r="Q16">
        <f>P16-[1]Kristiansand!L13</f>
        <v>4.3999999999999986</v>
      </c>
      <c r="R16" s="3">
        <v>72</v>
      </c>
      <c r="S16" s="3">
        <v>12.8</v>
      </c>
      <c r="T16" s="3">
        <f>S16-[1]Kristiansand!Q13</f>
        <v>0.90000000000000036</v>
      </c>
      <c r="U16" s="3">
        <v>161</v>
      </c>
      <c r="V16" s="3">
        <v>28.5</v>
      </c>
      <c r="W16" s="3">
        <f>V16-[1]Kristiansand!S13</f>
        <v>5.6999999999999993</v>
      </c>
      <c r="X16" s="3">
        <v>462</v>
      </c>
      <c r="Y16" s="3">
        <v>21</v>
      </c>
      <c r="Z16" s="3">
        <f>Y16-[1]Kristiansand!V13</f>
        <v>1.3000000000000007</v>
      </c>
      <c r="AA16" s="3">
        <v>84</v>
      </c>
      <c r="AB16" s="3">
        <v>6.1</v>
      </c>
      <c r="AC16" s="3">
        <f>AB16-[1]Kristiansand!Y13</f>
        <v>-1.8000000000000007</v>
      </c>
      <c r="AD16" s="3">
        <v>38</v>
      </c>
      <c r="AE16" s="3">
        <v>2.2999999999999998</v>
      </c>
      <c r="AF16" s="3">
        <f>AE16-[1]Kristiansand!$AB$3</f>
        <v>9.9999999999999645E-2</v>
      </c>
      <c r="AG16" s="3">
        <v>16</v>
      </c>
      <c r="AH16" s="3">
        <v>3.7</v>
      </c>
      <c r="AI16" s="3">
        <f>AH16-[1]Kristiansand!AD13</f>
        <v>-2.2000000000000002</v>
      </c>
      <c r="AJ16" s="3">
        <v>115</v>
      </c>
      <c r="AK16" s="3">
        <v>6.8</v>
      </c>
      <c r="AL16" s="3">
        <f>AK16-[1]Kristiansand!AF13</f>
        <v>2.2999999999999998</v>
      </c>
      <c r="AM16" s="3">
        <v>76</v>
      </c>
      <c r="AN16" s="3">
        <v>8.9</v>
      </c>
      <c r="AO16" s="3">
        <f>AN16-[1]Kristiansand!AH13</f>
        <v>3</v>
      </c>
      <c r="AP16" s="3">
        <v>9</v>
      </c>
      <c r="AQ16" s="3">
        <v>2.4</v>
      </c>
      <c r="AR16" s="3">
        <f>AQ16-[1]Kristiansand!AJ13</f>
        <v>-3.0000000000000004</v>
      </c>
      <c r="AS16" s="3">
        <v>53</v>
      </c>
      <c r="AT16" s="3">
        <v>9.1999999999999993</v>
      </c>
      <c r="AU16" s="3">
        <f>AT16-[1]Kristiansand!AL13</f>
        <v>2.8999999999999995</v>
      </c>
      <c r="AV16" s="3">
        <v>181</v>
      </c>
      <c r="AW16" s="3">
        <v>18.7</v>
      </c>
      <c r="AX16">
        <f>AW16-[1]Kristiansand!C13</f>
        <v>0.89999999999999858</v>
      </c>
      <c r="AY16" t="s">
        <v>87</v>
      </c>
      <c r="AZ16">
        <v>440</v>
      </c>
      <c r="BA16">
        <v>135</v>
      </c>
      <c r="BC16" s="8">
        <f>BA16/(AZ16+BA16)</f>
        <v>0.23478260869565218</v>
      </c>
      <c r="BD16" s="27">
        <f>BC16-[1]Kristiansand!AY13</f>
        <v>-4.6467391304347822E-2</v>
      </c>
      <c r="BE16" s="11" t="s">
        <v>87</v>
      </c>
      <c r="BF16" s="15">
        <v>1.9906015037593994</v>
      </c>
      <c r="BG16" s="15">
        <v>4.2531600000000003</v>
      </c>
      <c r="BH16" s="15">
        <v>2.1691729323308273</v>
      </c>
      <c r="BI16" s="15">
        <f t="shared" si="6"/>
        <v>0.61289461480145624</v>
      </c>
      <c r="BJ16" s="15">
        <f t="shared" si="7"/>
        <v>1.3871053851985438</v>
      </c>
      <c r="BK16" s="25">
        <v>2.624947111328098</v>
      </c>
      <c r="BL16" s="13">
        <f>BF16-[1]Kristiansand!AN13</f>
        <v>0.30380150375939929</v>
      </c>
      <c r="BM16" s="15">
        <f>BH16-[1]Kristiansand!AS13</f>
        <v>0.21975658991837599</v>
      </c>
      <c r="BN16" t="s">
        <v>87</v>
      </c>
      <c r="BO16">
        <v>1590</v>
      </c>
      <c r="BP16">
        <v>630</v>
      </c>
      <c r="BQ16">
        <v>2220</v>
      </c>
      <c r="BR16" s="9">
        <f t="shared" si="2"/>
        <v>0.28378378378378377</v>
      </c>
      <c r="BS16" t="s">
        <v>174</v>
      </c>
      <c r="BT16">
        <v>0</v>
      </c>
      <c r="BU16">
        <v>902</v>
      </c>
      <c r="BV16">
        <v>823</v>
      </c>
      <c r="BW16">
        <v>339</v>
      </c>
      <c r="BX16">
        <v>12</v>
      </c>
      <c r="BY16">
        <v>133</v>
      </c>
      <c r="BZ16">
        <v>11</v>
      </c>
      <c r="CA16">
        <v>2220</v>
      </c>
      <c r="CC16" s="9">
        <f t="shared" si="3"/>
        <v>0.52342342342342341</v>
      </c>
      <c r="CD16" s="8">
        <f t="shared" si="4"/>
        <v>0.23963963963963963</v>
      </c>
      <c r="CE16" s="16">
        <v>234</v>
      </c>
      <c r="CF16">
        <v>216</v>
      </c>
      <c r="CG16" s="19">
        <f t="shared" si="8"/>
        <v>450</v>
      </c>
      <c r="CH16" s="18">
        <v>48</v>
      </c>
      <c r="CI16" s="18">
        <v>30</v>
      </c>
      <c r="CJ16" s="19">
        <f t="shared" si="9"/>
        <v>78</v>
      </c>
      <c r="CK16" s="8">
        <f t="shared" si="10"/>
        <v>0.20512820512820512</v>
      </c>
      <c r="CL16" s="8">
        <f t="shared" si="11"/>
        <v>0.1388888888888889</v>
      </c>
      <c r="CM16" s="8"/>
      <c r="CN16" s="9">
        <f t="shared" si="12"/>
        <v>0.17333333333333334</v>
      </c>
      <c r="CO16" s="21">
        <f>CN16-[1]Kristiansand!BG13</f>
        <v>-2.5646258503401353E-2</v>
      </c>
      <c r="CP16" t="s">
        <v>174</v>
      </c>
    </row>
    <row r="17" spans="1:94" ht="15.75" thickBot="1" x14ac:dyDescent="0.3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Y17" s="74" t="s">
        <v>279</v>
      </c>
      <c r="AZ17" s="36">
        <f>SUM(AZ15:AZ16)</f>
        <v>853</v>
      </c>
      <c r="BA17" s="36">
        <f>SUM(BA15:BA16)</f>
        <v>268</v>
      </c>
      <c r="BB17" s="20">
        <f>BA17/(AZ17+BA17)</f>
        <v>0.23907225691347012</v>
      </c>
      <c r="BC17" s="8"/>
      <c r="BD17" s="27"/>
      <c r="BE17" s="11"/>
      <c r="BF17" s="15"/>
      <c r="BG17" s="15"/>
      <c r="BH17" s="15"/>
      <c r="BI17" s="15"/>
      <c r="BJ17" s="15"/>
      <c r="BK17" s="25"/>
      <c r="BL17" s="13"/>
      <c r="BM17" s="15"/>
      <c r="BR17" s="9"/>
      <c r="BS17" s="72" t="s">
        <v>279</v>
      </c>
      <c r="BU17" s="36">
        <f>SUM(BU15:BU16)</f>
        <v>2440</v>
      </c>
      <c r="BV17" s="36">
        <f t="shared" ref="BV17:CA17" si="23">SUM(BV15:BV16)</f>
        <v>1351</v>
      </c>
      <c r="BW17" s="36">
        <f t="shared" si="23"/>
        <v>527</v>
      </c>
      <c r="BX17" s="36">
        <f t="shared" si="23"/>
        <v>32</v>
      </c>
      <c r="BY17" s="36">
        <f t="shared" si="23"/>
        <v>286</v>
      </c>
      <c r="BZ17" s="36">
        <f t="shared" si="23"/>
        <v>43</v>
      </c>
      <c r="CA17" s="36">
        <f t="shared" si="23"/>
        <v>4679</v>
      </c>
      <c r="CB17" s="85">
        <f>(BV17+BW17)/CA17</f>
        <v>0.4013678136353922</v>
      </c>
      <c r="CC17" s="9"/>
      <c r="CD17" s="8"/>
      <c r="CE17" s="36">
        <f>SUM(CE15:CE16)</f>
        <v>429</v>
      </c>
      <c r="CF17" s="36">
        <f t="shared" ref="CF17:CJ17" si="24">SUM(CF15:CF16)</f>
        <v>417</v>
      </c>
      <c r="CG17" s="36">
        <f t="shared" si="24"/>
        <v>846</v>
      </c>
      <c r="CH17" s="36">
        <f t="shared" si="24"/>
        <v>80</v>
      </c>
      <c r="CI17" s="36">
        <f t="shared" si="24"/>
        <v>58</v>
      </c>
      <c r="CJ17" s="36">
        <f t="shared" si="24"/>
        <v>138</v>
      </c>
      <c r="CK17" s="20">
        <f t="shared" ref="CK17" si="25">CH17/CE17</f>
        <v>0.18648018648018649</v>
      </c>
      <c r="CL17" s="20">
        <f t="shared" ref="CL17" si="26">CI17/CF17</f>
        <v>0.13908872901678657</v>
      </c>
      <c r="CM17" s="20">
        <f>CJ17/CG17</f>
        <v>0.16312056737588654</v>
      </c>
      <c r="CN17" s="9"/>
      <c r="CO17" s="21"/>
      <c r="CP17" s="72" t="str">
        <f>AY17</f>
        <v>Trekanten</v>
      </c>
    </row>
    <row r="18" spans="1:94" ht="15.75" thickBot="1" x14ac:dyDescent="0.3">
      <c r="A18" s="4" t="s">
        <v>29</v>
      </c>
      <c r="B18" s="3">
        <v>203</v>
      </c>
      <c r="C18" s="3">
        <v>24.8</v>
      </c>
      <c r="D18" s="3">
        <f>C18-[1]Kristiansand!E14</f>
        <v>-3.8999999999999986</v>
      </c>
      <c r="E18" s="3">
        <v>462</v>
      </c>
      <c r="F18" s="3">
        <v>28.5</v>
      </c>
      <c r="G18" s="3">
        <v>92</v>
      </c>
      <c r="H18" s="3">
        <v>35.799999999999997</v>
      </c>
      <c r="I18" s="3">
        <f>H18-[1]Kristiansand!H14</f>
        <v>-1.4000000000000057</v>
      </c>
      <c r="J18" s="3">
        <v>345600</v>
      </c>
      <c r="K18" s="3">
        <f>J18-[1]Kristiansand!J14</f>
        <v>36200</v>
      </c>
      <c r="L18" s="3">
        <v>130</v>
      </c>
      <c r="M18" s="3">
        <v>6.2</v>
      </c>
      <c r="N18" s="3">
        <f>M18-[1]Kristiansand!L14</f>
        <v>-2.8999999999999995</v>
      </c>
      <c r="O18" s="3">
        <v>262</v>
      </c>
      <c r="P18" s="3">
        <v>12.4</v>
      </c>
      <c r="Q18">
        <f>P18-[1]Kristiansand!L14</f>
        <v>3.3000000000000007</v>
      </c>
      <c r="R18" s="3">
        <v>44</v>
      </c>
      <c r="S18" s="3">
        <v>7.7</v>
      </c>
      <c r="T18" s="3">
        <f>S18-[1]Kristiansand!Q14</f>
        <v>1.5</v>
      </c>
      <c r="U18" s="3">
        <v>92</v>
      </c>
      <c r="V18" s="3">
        <v>16</v>
      </c>
      <c r="W18" s="3">
        <f>V18-[1]Kristiansand!S14</f>
        <v>3</v>
      </c>
      <c r="X18" s="3">
        <v>438</v>
      </c>
      <c r="Y18" s="3">
        <v>20.8</v>
      </c>
      <c r="Z18" s="3">
        <f>Y18-[1]Kristiansand!V14</f>
        <v>5.6000000000000014</v>
      </c>
      <c r="AA18" s="3">
        <v>82</v>
      </c>
      <c r="AB18" s="3">
        <v>6</v>
      </c>
      <c r="AC18" s="3">
        <f>AB18-[1]Kristiansand!Y14</f>
        <v>-0.90000000000000036</v>
      </c>
      <c r="AD18" s="3">
        <v>35</v>
      </c>
      <c r="AE18" s="3">
        <v>2.2000000000000002</v>
      </c>
      <c r="AF18" s="3">
        <f>AE18-[1]Kristiansand!$AB$3</f>
        <v>0</v>
      </c>
      <c r="AG18" s="3">
        <v>18</v>
      </c>
      <c r="AH18" s="3">
        <v>3.9</v>
      </c>
      <c r="AI18" s="3">
        <f>AH18-[1]Kristiansand!AD14</f>
        <v>-0.10000000000000009</v>
      </c>
      <c r="AJ18" s="3">
        <v>75</v>
      </c>
      <c r="AK18" s="3">
        <v>4.5999999999999996</v>
      </c>
      <c r="AL18" s="3">
        <f>AK18-[1]Kristiansand!AF14</f>
        <v>1.1999999999999997</v>
      </c>
      <c r="AM18" s="3">
        <v>40</v>
      </c>
      <c r="AN18" s="3">
        <v>4.8</v>
      </c>
      <c r="AO18" s="3">
        <f>AN18-[1]Kristiansand!AH14</f>
        <v>2.5</v>
      </c>
      <c r="AP18" s="3">
        <v>10</v>
      </c>
      <c r="AQ18" s="3">
        <v>2.8</v>
      </c>
      <c r="AR18" s="3">
        <f>AQ18-[1]Kristiansand!AJ14</f>
        <v>0.29999999999999982</v>
      </c>
      <c r="AS18" s="3">
        <v>24</v>
      </c>
      <c r="AT18" s="3">
        <v>4.3</v>
      </c>
      <c r="AU18" s="3">
        <f>AT18-[1]Kristiansand!AL14</f>
        <v>-2.4000000000000004</v>
      </c>
      <c r="AV18" s="3">
        <v>128</v>
      </c>
      <c r="AW18" s="3">
        <v>15.7</v>
      </c>
      <c r="AX18">
        <f>AW18-[1]Kristiansand!C14</f>
        <v>1.0999999999999996</v>
      </c>
      <c r="AY18" t="s">
        <v>88</v>
      </c>
      <c r="AZ18">
        <v>445</v>
      </c>
      <c r="BA18">
        <v>110</v>
      </c>
      <c r="BC18" s="8">
        <f>BA18/(AZ18+BA18)</f>
        <v>0.1981981981981982</v>
      </c>
      <c r="BD18" s="27">
        <f>BC18-[1]Kristiansand!AY14</f>
        <v>-1.6721872849759178E-2</v>
      </c>
      <c r="BE18" s="11" t="s">
        <v>88</v>
      </c>
      <c r="BF18" s="15">
        <v>3.1838649155722329</v>
      </c>
      <c r="BG18" s="15">
        <v>4.1491199999999999</v>
      </c>
      <c r="BH18" s="15">
        <v>2.9568480300187643</v>
      </c>
      <c r="BI18" s="15">
        <f t="shared" si="6"/>
        <v>0.83545032642349304</v>
      </c>
      <c r="BJ18" s="15">
        <f t="shared" si="7"/>
        <v>1.1645496735765071</v>
      </c>
      <c r="BK18" s="25">
        <v>2.5554039396015038</v>
      </c>
      <c r="BL18" s="13">
        <f>BF18-[1]Kristiansand!AN14</f>
        <v>-0.23653508442776694</v>
      </c>
      <c r="BM18" s="15">
        <f>BH18-[1]Kristiansand!AS14</f>
        <v>-9.1300118129386654E-2</v>
      </c>
      <c r="BN18" t="s">
        <v>88</v>
      </c>
      <c r="BO18">
        <v>1765</v>
      </c>
      <c r="BP18">
        <v>363</v>
      </c>
      <c r="BQ18">
        <v>2128</v>
      </c>
      <c r="BR18" s="9">
        <f t="shared" si="2"/>
        <v>0.17058270676691728</v>
      </c>
      <c r="BS18" t="s">
        <v>175</v>
      </c>
      <c r="BT18">
        <v>0</v>
      </c>
      <c r="BU18">
        <v>1281</v>
      </c>
      <c r="BV18">
        <v>486</v>
      </c>
      <c r="BW18">
        <v>174</v>
      </c>
      <c r="BX18">
        <v>11</v>
      </c>
      <c r="BY18">
        <v>163</v>
      </c>
      <c r="BZ18">
        <v>13</v>
      </c>
      <c r="CA18">
        <v>2128</v>
      </c>
      <c r="CC18" s="9">
        <f t="shared" si="3"/>
        <v>0.31015037593984962</v>
      </c>
      <c r="CD18" s="8">
        <f t="shared" si="4"/>
        <v>0.13956766917293234</v>
      </c>
      <c r="CE18" s="16">
        <v>213</v>
      </c>
      <c r="CF18">
        <v>222</v>
      </c>
      <c r="CG18" s="19">
        <f t="shared" si="8"/>
        <v>435</v>
      </c>
      <c r="CH18" s="18">
        <v>30</v>
      </c>
      <c r="CI18" s="18">
        <v>48</v>
      </c>
      <c r="CJ18" s="19">
        <f t="shared" si="9"/>
        <v>78</v>
      </c>
      <c r="CK18" s="8">
        <f t="shared" si="10"/>
        <v>0.14084507042253522</v>
      </c>
      <c r="CL18" s="8">
        <f t="shared" si="11"/>
        <v>0.21621621621621623</v>
      </c>
      <c r="CM18" s="8"/>
      <c r="CN18" s="9">
        <f t="shared" si="12"/>
        <v>0.1793103448275862</v>
      </c>
      <c r="CO18" s="21">
        <f>CN18-[1]Kristiansand!BG14</f>
        <v>3.4865900383141774E-2</v>
      </c>
      <c r="CP18" t="s">
        <v>175</v>
      </c>
    </row>
    <row r="19" spans="1:94" ht="15.75" thickBot="1" x14ac:dyDescent="0.3">
      <c r="A19" s="4" t="s">
        <v>30</v>
      </c>
      <c r="B19" s="3">
        <v>176</v>
      </c>
      <c r="C19" s="3">
        <v>26.7</v>
      </c>
      <c r="D19" s="3">
        <f>C19-[1]Kristiansand!E15</f>
        <v>1.6999999999999993</v>
      </c>
      <c r="E19" s="3">
        <v>325</v>
      </c>
      <c r="F19" s="3">
        <v>25</v>
      </c>
      <c r="G19" s="3">
        <v>59</v>
      </c>
      <c r="H19" s="3">
        <v>28.5</v>
      </c>
      <c r="I19" s="3">
        <f>H19-[1]Kristiansand!H15</f>
        <v>-3.1000000000000014</v>
      </c>
      <c r="J19" s="3">
        <v>373900</v>
      </c>
      <c r="K19" s="3">
        <f>J19-[1]Kristiansand!J15</f>
        <v>49500</v>
      </c>
      <c r="L19" s="3">
        <v>104</v>
      </c>
      <c r="M19" s="3">
        <v>6.1</v>
      </c>
      <c r="N19" s="3">
        <f>M19-[1]Kristiansand!L15</f>
        <v>-2.8000000000000007</v>
      </c>
      <c r="O19" s="3">
        <v>180</v>
      </c>
      <c r="P19" s="3">
        <v>10.5</v>
      </c>
      <c r="Q19">
        <f>P19-[1]Kristiansand!L15</f>
        <v>1.5999999999999996</v>
      </c>
      <c r="R19" s="3">
        <v>50</v>
      </c>
      <c r="S19" s="3">
        <v>9.9</v>
      </c>
      <c r="T19" s="3">
        <f>S19-[1]Kristiansand!Q15</f>
        <v>5.8000000000000007</v>
      </c>
      <c r="U19" s="3">
        <v>71</v>
      </c>
      <c r="V19" s="3">
        <v>14.1</v>
      </c>
      <c r="W19" s="3">
        <f>V19-[1]Kristiansand!S15</f>
        <v>5.6999999999999993</v>
      </c>
      <c r="X19" s="3">
        <v>403</v>
      </c>
      <c r="Y19" s="3">
        <v>23.6</v>
      </c>
      <c r="Z19" s="3">
        <f>Y19-[1]Kristiansand!V15</f>
        <v>3.7000000000000028</v>
      </c>
      <c r="AA19" s="3">
        <v>53</v>
      </c>
      <c r="AB19" s="3">
        <v>4.7</v>
      </c>
      <c r="AC19" s="3">
        <f>AB19-[1]Kristiansand!Y15</f>
        <v>-0.39999999999999947</v>
      </c>
      <c r="AD19" s="3">
        <v>21</v>
      </c>
      <c r="AE19" s="3">
        <v>1.6</v>
      </c>
      <c r="AF19" s="3">
        <f>AE19-[1]Kristiansand!$AB$3</f>
        <v>-0.60000000000000009</v>
      </c>
      <c r="AG19" s="3">
        <v>7</v>
      </c>
      <c r="AH19" s="3">
        <v>1.7</v>
      </c>
      <c r="AI19" s="3">
        <f>AH19-[1]Kristiansand!AD15</f>
        <v>-1.9000000000000001</v>
      </c>
      <c r="AJ19" s="3">
        <v>43</v>
      </c>
      <c r="AK19" s="3">
        <v>3.3</v>
      </c>
      <c r="AL19" s="3">
        <f>AK19-[1]Kristiansand!AF15</f>
        <v>0.39999999999999991</v>
      </c>
      <c r="AM19" s="3">
        <v>29</v>
      </c>
      <c r="AN19" s="3">
        <v>4.0999999999999996</v>
      </c>
      <c r="AO19" s="3">
        <f>AN19-[1]Kristiansand!AH15</f>
        <v>1.7999999999999998</v>
      </c>
      <c r="AP19" s="3">
        <v>8</v>
      </c>
      <c r="AQ19" s="3">
        <v>2.4</v>
      </c>
      <c r="AR19" s="3">
        <f>AQ19-[1]Kristiansand!AJ15</f>
        <v>-3.3000000000000003</v>
      </c>
      <c r="AS19" s="3">
        <v>17</v>
      </c>
      <c r="AT19" s="3">
        <v>3.2</v>
      </c>
      <c r="AU19" s="3">
        <f>AT19-[1]Kristiansand!AL15</f>
        <v>0.40000000000000036</v>
      </c>
      <c r="AV19" s="3">
        <v>103</v>
      </c>
      <c r="AW19" s="3">
        <v>15.7</v>
      </c>
      <c r="AX19">
        <f>AW19-[1]Kristiansand!C15</f>
        <v>-2.3000000000000007</v>
      </c>
      <c r="AY19" t="s">
        <v>89</v>
      </c>
      <c r="AZ19">
        <v>413</v>
      </c>
      <c r="BA19">
        <v>111</v>
      </c>
      <c r="BC19" s="8">
        <f>BA19/(AZ19+BA19)</f>
        <v>0.21183206106870228</v>
      </c>
      <c r="BD19" s="27">
        <f>BC19-[1]Kristiansand!AY15</f>
        <v>7.8964617842657847E-3</v>
      </c>
      <c r="BE19" s="11" t="s">
        <v>89</v>
      </c>
      <c r="BF19" s="15">
        <v>4.3393939393939398</v>
      </c>
      <c r="BG19" s="15">
        <v>3.9525199999999998</v>
      </c>
      <c r="BH19" s="15">
        <v>3.6343434343434358</v>
      </c>
      <c r="BI19" s="15">
        <f t="shared" si="6"/>
        <v>1.026875029670711</v>
      </c>
      <c r="BJ19" s="15">
        <f t="shared" si="7"/>
        <v>0.97312497032928902</v>
      </c>
      <c r="BK19" s="25">
        <v>2.4630122770615244</v>
      </c>
      <c r="BL19" s="13">
        <f>BF19-[1]Kristiansand!AN15</f>
        <v>0.3555939393939398</v>
      </c>
      <c r="BM19" s="15">
        <f>BH19-[1]Kristiansand!AS15</f>
        <v>0.28777303723152148</v>
      </c>
      <c r="BN19" t="s">
        <v>89</v>
      </c>
      <c r="BO19">
        <v>1568</v>
      </c>
      <c r="BP19">
        <v>183</v>
      </c>
      <c r="BQ19">
        <v>1751</v>
      </c>
      <c r="BR19" s="9">
        <f t="shared" si="2"/>
        <v>0.10451170759565963</v>
      </c>
      <c r="BS19" t="s">
        <v>176</v>
      </c>
      <c r="BT19">
        <v>0</v>
      </c>
      <c r="BU19">
        <v>1280</v>
      </c>
      <c r="BV19">
        <v>235</v>
      </c>
      <c r="BW19">
        <v>88</v>
      </c>
      <c r="BX19">
        <v>9</v>
      </c>
      <c r="BY19">
        <v>118</v>
      </c>
      <c r="BZ19">
        <v>21</v>
      </c>
      <c r="CA19">
        <v>1751</v>
      </c>
      <c r="CC19" s="9">
        <f t="shared" si="3"/>
        <v>0.18446601941747573</v>
      </c>
      <c r="CD19" s="8">
        <f t="shared" si="4"/>
        <v>7.9954311821816101E-2</v>
      </c>
      <c r="CE19" s="16">
        <v>185</v>
      </c>
      <c r="CF19">
        <v>173</v>
      </c>
      <c r="CG19" s="19">
        <f t="shared" si="8"/>
        <v>358</v>
      </c>
      <c r="CH19" s="18">
        <v>30</v>
      </c>
      <c r="CI19" s="18">
        <v>24</v>
      </c>
      <c r="CJ19" s="19">
        <f t="shared" si="9"/>
        <v>54</v>
      </c>
      <c r="CK19" s="8">
        <f t="shared" si="10"/>
        <v>0.16216216216216217</v>
      </c>
      <c r="CL19" s="8">
        <f t="shared" si="11"/>
        <v>0.13872832369942195</v>
      </c>
      <c r="CM19" s="8"/>
      <c r="CN19" s="9">
        <f t="shared" si="12"/>
        <v>0.15083798882681565</v>
      </c>
      <c r="CO19" s="21">
        <f>CN19-[1]Kristiansand!BG15</f>
        <v>-7.8975675769457632E-2</v>
      </c>
      <c r="CP19" t="s">
        <v>176</v>
      </c>
    </row>
    <row r="20" spans="1:94" ht="15.75" thickBot="1" x14ac:dyDescent="0.3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Y20" s="74" t="s">
        <v>267</v>
      </c>
      <c r="AZ20" s="36">
        <f>SUM(AZ18:AZ19)</f>
        <v>858</v>
      </c>
      <c r="BA20" s="36">
        <f>SUM(BA18:BA19)</f>
        <v>221</v>
      </c>
      <c r="BB20" s="20">
        <f>BA20/(AZ20+BA20)</f>
        <v>0.20481927710843373</v>
      </c>
      <c r="BC20" s="8"/>
      <c r="BD20" s="27"/>
      <c r="BE20" s="11"/>
      <c r="BF20" s="15"/>
      <c r="BG20" s="15"/>
      <c r="BH20" s="15"/>
      <c r="BI20" s="15"/>
      <c r="BJ20" s="15"/>
      <c r="BK20" s="25"/>
      <c r="BL20" s="13"/>
      <c r="BM20" s="15"/>
      <c r="BR20" s="9"/>
      <c r="BS20" s="72" t="s">
        <v>267</v>
      </c>
      <c r="BU20" s="36">
        <f>SUM(BU18:BU19)</f>
        <v>2561</v>
      </c>
      <c r="BV20" s="36">
        <f t="shared" ref="BV20:CA20" si="27">SUM(BV18:BV19)</f>
        <v>721</v>
      </c>
      <c r="BW20" s="36">
        <f t="shared" si="27"/>
        <v>262</v>
      </c>
      <c r="BX20" s="36">
        <f t="shared" si="27"/>
        <v>20</v>
      </c>
      <c r="BY20" s="36">
        <f t="shared" si="27"/>
        <v>281</v>
      </c>
      <c r="BZ20" s="36">
        <f t="shared" si="27"/>
        <v>34</v>
      </c>
      <c r="CA20" s="36">
        <f t="shared" si="27"/>
        <v>3879</v>
      </c>
      <c r="CB20" s="85">
        <f>(BV20+BW20)/CA20</f>
        <v>0.25341582882186131</v>
      </c>
      <c r="CC20" s="9"/>
      <c r="CD20" s="8"/>
      <c r="CE20" s="36">
        <f>SUM(CE18:CE19)</f>
        <v>398</v>
      </c>
      <c r="CF20" s="36">
        <f t="shared" ref="CF20:CJ20" si="28">SUM(CF18:CF19)</f>
        <v>395</v>
      </c>
      <c r="CG20" s="36">
        <f t="shared" si="28"/>
        <v>793</v>
      </c>
      <c r="CH20" s="36">
        <f t="shared" si="28"/>
        <v>60</v>
      </c>
      <c r="CI20" s="36">
        <f t="shared" si="28"/>
        <v>72</v>
      </c>
      <c r="CJ20" s="36">
        <f t="shared" si="28"/>
        <v>132</v>
      </c>
      <c r="CK20" s="20">
        <f t="shared" ref="CK20" si="29">CH20/CE20</f>
        <v>0.15075376884422109</v>
      </c>
      <c r="CL20" s="20">
        <f t="shared" ref="CL20" si="30">CI20/CF20</f>
        <v>0.18227848101265823</v>
      </c>
      <c r="CM20" s="20">
        <f>CJ20/CG20</f>
        <v>0.16645649432534679</v>
      </c>
      <c r="CN20" s="9"/>
      <c r="CO20" s="21"/>
      <c r="CP20" s="72" t="str">
        <f>AY20</f>
        <v>Hellemyr</v>
      </c>
    </row>
    <row r="21" spans="1:94" ht="15.75" thickBot="1" x14ac:dyDescent="0.3">
      <c r="A21" s="4" t="s">
        <v>31</v>
      </c>
      <c r="B21" s="3">
        <v>262</v>
      </c>
      <c r="C21" s="3">
        <v>41.5</v>
      </c>
      <c r="D21" s="3">
        <f>C21-[1]Kristiansand!E16</f>
        <v>-3.8999999999999986</v>
      </c>
      <c r="E21" s="3">
        <v>287</v>
      </c>
      <c r="F21" s="3">
        <v>26.2</v>
      </c>
      <c r="G21" s="3">
        <v>53</v>
      </c>
      <c r="H21" s="3">
        <v>32.1</v>
      </c>
      <c r="I21" s="3">
        <f>H21-[1]Kristiansand!H16</f>
        <v>-6</v>
      </c>
      <c r="J21" s="3">
        <v>354700</v>
      </c>
      <c r="K21" s="3">
        <f>J21-[1]Kristiansand!J16</f>
        <v>45400</v>
      </c>
      <c r="L21" s="3">
        <v>77</v>
      </c>
      <c r="M21" s="3">
        <v>6</v>
      </c>
      <c r="N21" s="3">
        <f>M21-[1]Kristiansand!L16</f>
        <v>-6.6</v>
      </c>
      <c r="O21" s="3">
        <v>166</v>
      </c>
      <c r="P21" s="3">
        <v>12.8</v>
      </c>
      <c r="Q21">
        <f>P21-[1]Kristiansand!L16</f>
        <v>0.20000000000000107</v>
      </c>
      <c r="R21" s="3">
        <v>22</v>
      </c>
      <c r="S21" s="3">
        <v>9.1</v>
      </c>
      <c r="T21" s="3">
        <f>S21-[1]Kristiansand!Q16</f>
        <v>3.5999999999999996</v>
      </c>
      <c r="U21" s="3">
        <v>50</v>
      </c>
      <c r="V21" s="3">
        <v>20.7</v>
      </c>
      <c r="W21" s="3">
        <f>V21-[1]Kristiansand!S16</f>
        <v>3.0999999999999979</v>
      </c>
      <c r="X21" s="3">
        <v>267</v>
      </c>
      <c r="Y21" s="3">
        <v>20.7</v>
      </c>
      <c r="Z21" s="3">
        <f>Y21-[1]Kristiansand!V16</f>
        <v>2.3999999999999986</v>
      </c>
      <c r="AA21" s="3">
        <v>55</v>
      </c>
      <c r="AB21" s="3">
        <v>6.8</v>
      </c>
      <c r="AC21" s="3">
        <f>AB21-[1]Kristiansand!Y16</f>
        <v>1.2999999999999998</v>
      </c>
      <c r="AD21" s="3">
        <v>25</v>
      </c>
      <c r="AE21" s="3">
        <v>2.6</v>
      </c>
      <c r="AF21" s="3">
        <f>AE21-[1]Kristiansand!$AB$3</f>
        <v>0.39999999999999991</v>
      </c>
      <c r="AG21" s="3">
        <v>8</v>
      </c>
      <c r="AH21" s="3">
        <v>2.9</v>
      </c>
      <c r="AI21" s="3">
        <f>AH21-[1]Kristiansand!AD16</f>
        <v>-1.6</v>
      </c>
      <c r="AJ21" s="3">
        <v>42</v>
      </c>
      <c r="AK21" s="3">
        <v>3.8</v>
      </c>
      <c r="AL21" s="3">
        <f>AK21-[1]Kristiansand!AF16</f>
        <v>1.4</v>
      </c>
      <c r="AM21" s="3">
        <v>13</v>
      </c>
      <c r="AN21" s="3">
        <v>2.9</v>
      </c>
      <c r="AO21" s="3">
        <f>AN21-[1]Kristiansand!AH16</f>
        <v>-0.5</v>
      </c>
      <c r="AP21" s="3" t="s">
        <v>70</v>
      </c>
      <c r="AQ21" s="3" t="s">
        <v>70</v>
      </c>
      <c r="AR21" s="3" t="e">
        <f>AQ21-[1]Kristiansand!AJ16</f>
        <v>#VALUE!</v>
      </c>
      <c r="AS21" s="3">
        <v>9</v>
      </c>
      <c r="AT21" s="3">
        <v>3.7</v>
      </c>
      <c r="AU21" s="3">
        <f>AT21-[1]Kristiansand!AL16</f>
        <v>0.60000000000000009</v>
      </c>
      <c r="AV21" s="3">
        <v>76</v>
      </c>
      <c r="AW21" s="3">
        <v>12.2</v>
      </c>
      <c r="AX21">
        <f>AW21-[1]Kristiansand!C16</f>
        <v>-2.6000000000000014</v>
      </c>
      <c r="AY21" s="54" t="s">
        <v>90</v>
      </c>
      <c r="AZ21" s="54">
        <v>181</v>
      </c>
      <c r="BA21" s="54">
        <v>64</v>
      </c>
      <c r="BB21" s="54"/>
      <c r="BC21" s="8">
        <f>BA21/(AZ21+BA21)</f>
        <v>0.26122448979591839</v>
      </c>
      <c r="BD21" s="27">
        <f>BC21-[1]Kristiansand!AY16</f>
        <v>3.8147566718995302E-2</v>
      </c>
      <c r="BE21" s="11" t="s">
        <v>90</v>
      </c>
      <c r="BF21" s="15">
        <v>2.7905982905982913</v>
      </c>
      <c r="BG21" s="15">
        <v>4.4652900000000004</v>
      </c>
      <c r="BH21" s="15">
        <v>2.7307692307692295</v>
      </c>
      <c r="BI21" s="15">
        <f t="shared" si="6"/>
        <v>0.77157230336890381</v>
      </c>
      <c r="BJ21" s="15">
        <f t="shared" si="7"/>
        <v>1.2284276966310963</v>
      </c>
      <c r="BK21" s="25">
        <v>2.7452952041038867</v>
      </c>
      <c r="BL21" s="13">
        <f>BF21-[1]Kristiansand!AN16</f>
        <v>-6.540170940170853E-2</v>
      </c>
      <c r="BM21" s="15">
        <f>BH21-[1]Kristiansand!AS16</f>
        <v>-1.7230769230768939E-2</v>
      </c>
      <c r="BN21" t="s">
        <v>90</v>
      </c>
      <c r="BO21">
        <v>1167</v>
      </c>
      <c r="BP21">
        <v>165</v>
      </c>
      <c r="BQ21">
        <v>1332</v>
      </c>
      <c r="BR21" s="9">
        <f t="shared" si="2"/>
        <v>0.12387387387387387</v>
      </c>
      <c r="BS21" t="s">
        <v>177</v>
      </c>
      <c r="BT21">
        <v>0</v>
      </c>
      <c r="BU21">
        <v>895</v>
      </c>
      <c r="BV21">
        <v>247</v>
      </c>
      <c r="BW21">
        <v>90</v>
      </c>
      <c r="BX21">
        <v>13</v>
      </c>
      <c r="BY21">
        <v>73</v>
      </c>
      <c r="BZ21">
        <v>14</v>
      </c>
      <c r="CA21">
        <v>1332</v>
      </c>
      <c r="CC21" s="9">
        <f t="shared" si="3"/>
        <v>0.25300300300300299</v>
      </c>
      <c r="CD21" s="8">
        <f t="shared" si="4"/>
        <v>0.12912912912912911</v>
      </c>
      <c r="CE21" s="16">
        <v>95</v>
      </c>
      <c r="CF21">
        <v>97</v>
      </c>
      <c r="CG21" s="19">
        <f t="shared" si="8"/>
        <v>192</v>
      </c>
      <c r="CH21" s="18">
        <v>18</v>
      </c>
      <c r="CI21" s="18">
        <v>18</v>
      </c>
      <c r="CJ21" s="19">
        <f t="shared" si="9"/>
        <v>36</v>
      </c>
      <c r="CK21" s="8">
        <f t="shared" si="10"/>
        <v>0.18947368421052632</v>
      </c>
      <c r="CL21" s="8">
        <f t="shared" si="11"/>
        <v>0.18556701030927836</v>
      </c>
      <c r="CM21" s="8"/>
      <c r="CN21" s="9">
        <f t="shared" si="12"/>
        <v>0.1875</v>
      </c>
      <c r="CO21" s="21">
        <f>CN21-[1]Kristiansand!BG16</f>
        <v>-1.6801075268817217E-2</v>
      </c>
      <c r="CP21" t="s">
        <v>177</v>
      </c>
    </row>
    <row r="22" spans="1:94" ht="15.75" thickBot="1" x14ac:dyDescent="0.3">
      <c r="A22" s="4" t="s">
        <v>32</v>
      </c>
      <c r="B22" s="3">
        <v>318</v>
      </c>
      <c r="C22" s="3">
        <v>40.5</v>
      </c>
      <c r="D22" s="3">
        <f>C22-[1]Kristiansand!E17</f>
        <v>-0.5</v>
      </c>
      <c r="E22" s="3">
        <v>399</v>
      </c>
      <c r="F22" s="3">
        <v>30</v>
      </c>
      <c r="G22" s="3">
        <v>48</v>
      </c>
      <c r="H22" s="3">
        <v>31.4</v>
      </c>
      <c r="I22" s="3">
        <f>H22-[1]Kristiansand!H17</f>
        <v>-4.8000000000000043</v>
      </c>
      <c r="J22" s="3">
        <v>344100</v>
      </c>
      <c r="K22" s="3">
        <f>J22-[1]Kristiansand!J17</f>
        <v>48700</v>
      </c>
      <c r="L22" s="3">
        <v>53</v>
      </c>
      <c r="M22" s="3">
        <v>3.3</v>
      </c>
      <c r="N22" s="3">
        <f>M22-[1]Kristiansand!L17</f>
        <v>-4.5</v>
      </c>
      <c r="O22" s="3">
        <v>146</v>
      </c>
      <c r="P22" s="3">
        <v>9.1</v>
      </c>
      <c r="Q22">
        <f>P22-[1]Kristiansand!L17</f>
        <v>1.2999999999999998</v>
      </c>
      <c r="R22" s="3">
        <v>17</v>
      </c>
      <c r="S22" s="3">
        <v>5</v>
      </c>
      <c r="T22" s="3">
        <f>S22-[1]Kristiansand!Q17</f>
        <v>0.29999999999999982</v>
      </c>
      <c r="U22" s="3">
        <v>43</v>
      </c>
      <c r="V22" s="3">
        <v>12.6</v>
      </c>
      <c r="W22" s="3">
        <f>V22-[1]Kristiansand!S17</f>
        <v>0.90000000000000036</v>
      </c>
      <c r="X22" s="3">
        <v>380</v>
      </c>
      <c r="Y22" s="3">
        <v>23.6</v>
      </c>
      <c r="Z22" s="3">
        <f>Y22-[1]Kristiansand!V17</f>
        <v>0.70000000000000284</v>
      </c>
      <c r="AA22" s="3">
        <v>66</v>
      </c>
      <c r="AB22" s="3">
        <v>6.4</v>
      </c>
      <c r="AC22" s="3">
        <f>AB22-[1]Kristiansand!Y17</f>
        <v>1.1000000000000005</v>
      </c>
      <c r="AD22" s="3">
        <v>16</v>
      </c>
      <c r="AE22" s="3">
        <v>1.3</v>
      </c>
      <c r="AF22" s="3">
        <f>AE22-[1]Kristiansand!$AB$3</f>
        <v>-0.90000000000000013</v>
      </c>
      <c r="AG22" s="3">
        <v>3</v>
      </c>
      <c r="AH22" s="3">
        <v>1.1000000000000001</v>
      </c>
      <c r="AI22" s="3">
        <f>AH22-[1]Kristiansand!AD17</f>
        <v>-1.5</v>
      </c>
      <c r="AJ22" s="3">
        <v>31</v>
      </c>
      <c r="AK22" s="3">
        <v>2.2999999999999998</v>
      </c>
      <c r="AL22" s="3">
        <f>AK22-[1]Kristiansand!AF17</f>
        <v>-0.10000000000000009</v>
      </c>
      <c r="AM22" s="3">
        <v>35</v>
      </c>
      <c r="AN22" s="3">
        <v>6.4</v>
      </c>
      <c r="AO22" s="3">
        <f>AN22-[1]Kristiansand!AH17</f>
        <v>1</v>
      </c>
      <c r="AP22" s="3">
        <v>7</v>
      </c>
      <c r="AQ22" s="3">
        <v>3</v>
      </c>
      <c r="AR22" s="3">
        <f>AQ22-[1]Kristiansand!AJ17</f>
        <v>1.4</v>
      </c>
      <c r="AS22" s="3">
        <v>11</v>
      </c>
      <c r="AT22" s="3">
        <v>3.1</v>
      </c>
      <c r="AU22" s="3">
        <f>AT22-[1]Kristiansand!AL17</f>
        <v>-2.9999999999999996</v>
      </c>
      <c r="AV22" s="3">
        <v>103</v>
      </c>
      <c r="AW22" s="3">
        <v>13.1</v>
      </c>
      <c r="AX22">
        <f>AW22-[1]Kristiansand!C17</f>
        <v>-0.20000000000000107</v>
      </c>
      <c r="AY22" s="54" t="s">
        <v>91</v>
      </c>
      <c r="AZ22" s="54">
        <v>229</v>
      </c>
      <c r="BA22" s="54">
        <v>119</v>
      </c>
      <c r="BB22" s="54"/>
      <c r="BC22" s="8">
        <f>BA22/(AZ22+BA22)</f>
        <v>0.34195402298850575</v>
      </c>
      <c r="BD22" s="27">
        <f>BC22-[1]Kristiansand!AY17</f>
        <v>-3.1180305369703232E-2</v>
      </c>
      <c r="BE22" s="11" t="s">
        <v>91</v>
      </c>
      <c r="BF22" s="15">
        <v>3.1149425287356332</v>
      </c>
      <c r="BG22" s="15">
        <v>4.29392</v>
      </c>
      <c r="BH22" s="15">
        <v>2.8879310344827589</v>
      </c>
      <c r="BI22" s="15">
        <f t="shared" si="6"/>
        <v>0.81597799445642982</v>
      </c>
      <c r="BJ22" s="15">
        <f t="shared" si="7"/>
        <v>1.1840220055435702</v>
      </c>
      <c r="BK22" s="25">
        <v>2.6400972115239116</v>
      </c>
      <c r="BL22" s="13">
        <f>BF22-[1]Kristiansand!AN17</f>
        <v>-5.77574712643667E-2</v>
      </c>
      <c r="BM22" s="15">
        <f>BH22-[1]Kristiansand!AS17</f>
        <v>-6.9638604121342595E-3</v>
      </c>
      <c r="BN22" t="s">
        <v>91</v>
      </c>
      <c r="BO22">
        <v>1472</v>
      </c>
      <c r="BP22">
        <v>193</v>
      </c>
      <c r="BQ22">
        <v>1665</v>
      </c>
      <c r="BR22" s="9">
        <f t="shared" si="2"/>
        <v>0.11591591591591592</v>
      </c>
      <c r="BS22" t="s">
        <v>178</v>
      </c>
      <c r="BT22">
        <v>0</v>
      </c>
      <c r="BU22">
        <v>1162</v>
      </c>
      <c r="BV22">
        <v>261</v>
      </c>
      <c r="BW22">
        <v>101</v>
      </c>
      <c r="BX22">
        <v>19</v>
      </c>
      <c r="BY22">
        <v>112</v>
      </c>
      <c r="BZ22">
        <v>10</v>
      </c>
      <c r="CA22">
        <v>1665</v>
      </c>
      <c r="CC22" s="9">
        <f t="shared" si="3"/>
        <v>0.21741741741741741</v>
      </c>
      <c r="CD22" s="8">
        <f t="shared" si="4"/>
        <v>0.10150150150150149</v>
      </c>
      <c r="CE22" s="16">
        <v>119</v>
      </c>
      <c r="CF22">
        <v>125</v>
      </c>
      <c r="CG22" s="19">
        <f t="shared" si="8"/>
        <v>244</v>
      </c>
      <c r="CH22" s="18">
        <v>12</v>
      </c>
      <c r="CI22" s="18">
        <v>22</v>
      </c>
      <c r="CJ22" s="19">
        <f t="shared" si="9"/>
        <v>34</v>
      </c>
      <c r="CK22" s="8">
        <f t="shared" si="10"/>
        <v>0.10084033613445378</v>
      </c>
      <c r="CL22" s="8">
        <f t="shared" si="11"/>
        <v>0.17599999999999999</v>
      </c>
      <c r="CM22" s="8"/>
      <c r="CN22" s="9">
        <f t="shared" si="12"/>
        <v>0.13934426229508196</v>
      </c>
      <c r="CO22" s="21">
        <f>CN22-[1]Kristiansand!BG17</f>
        <v>-8.5880962930143273E-2</v>
      </c>
      <c r="CP22" t="s">
        <v>178</v>
      </c>
    </row>
    <row r="23" spans="1:94" ht="15.75" thickBot="1" x14ac:dyDescent="0.3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Y23" s="75" t="s">
        <v>278</v>
      </c>
      <c r="AZ23" s="55">
        <f>SUM(AZ21:AZ22)+AZ25</f>
        <v>498</v>
      </c>
      <c r="BA23" s="55">
        <f>SUM(BA21:BA22)+BA25</f>
        <v>235</v>
      </c>
      <c r="BB23" s="56">
        <f>BA23/(AZ23+BA23)</f>
        <v>0.32060027285129605</v>
      </c>
      <c r="BC23" s="8"/>
      <c r="BD23" s="27"/>
      <c r="BE23" s="11"/>
      <c r="BF23" s="15"/>
      <c r="BG23" s="15"/>
      <c r="BH23" s="15"/>
      <c r="BI23" s="15"/>
      <c r="BJ23" s="15"/>
      <c r="BK23" s="25"/>
      <c r="BL23" s="13"/>
      <c r="BM23" s="15"/>
      <c r="BR23" s="9"/>
      <c r="BS23" s="72" t="s">
        <v>278</v>
      </c>
      <c r="BU23" s="55">
        <f>SUM(BU21:BU22)+BU25</f>
        <v>2682</v>
      </c>
      <c r="BV23" s="55">
        <f t="shared" ref="BV23:CA23" si="31">SUM(BV21:BV22)+BV25</f>
        <v>698</v>
      </c>
      <c r="BW23" s="55">
        <f t="shared" si="31"/>
        <v>244</v>
      </c>
      <c r="BX23" s="55">
        <f t="shared" si="31"/>
        <v>37</v>
      </c>
      <c r="BY23" s="55">
        <f t="shared" si="31"/>
        <v>228</v>
      </c>
      <c r="BZ23" s="55">
        <f t="shared" si="31"/>
        <v>31</v>
      </c>
      <c r="CA23" s="55">
        <f t="shared" si="31"/>
        <v>3920</v>
      </c>
      <c r="CB23" s="85">
        <f>(BV23+BW23)/CA23</f>
        <v>0.24030612244897959</v>
      </c>
      <c r="CC23" s="9"/>
      <c r="CD23" s="8"/>
      <c r="CE23" s="55">
        <f>SUM(CE21:CE22)+CE25</f>
        <v>273</v>
      </c>
      <c r="CF23" s="55">
        <f t="shared" ref="CF23:CJ23" si="32">SUM(CF21:CF22)+CF25</f>
        <v>283</v>
      </c>
      <c r="CG23" s="55">
        <f t="shared" si="32"/>
        <v>556</v>
      </c>
      <c r="CH23" s="55">
        <f t="shared" si="32"/>
        <v>43</v>
      </c>
      <c r="CI23" s="55">
        <f t="shared" si="32"/>
        <v>48</v>
      </c>
      <c r="CJ23" s="55">
        <f t="shared" si="32"/>
        <v>91</v>
      </c>
      <c r="CK23" s="20">
        <f t="shared" ref="CK23" si="33">CH23/CE23</f>
        <v>0.1575091575091575</v>
      </c>
      <c r="CL23" s="20">
        <f t="shared" ref="CL23" si="34">CI23/CF23</f>
        <v>0.16961130742049471</v>
      </c>
      <c r="CM23" s="20">
        <f>CJ23/CG23</f>
        <v>0.16366906474820145</v>
      </c>
      <c r="CN23" s="9"/>
      <c r="CO23" s="21"/>
      <c r="CP23" s="72" t="str">
        <f>AY23</f>
        <v>Tinnheia</v>
      </c>
    </row>
    <row r="24" spans="1:94" ht="15.75" thickBot="1" x14ac:dyDescent="0.3">
      <c r="A24" s="4" t="s">
        <v>244</v>
      </c>
      <c r="B24" s="3">
        <v>601</v>
      </c>
      <c r="C24" s="3">
        <v>44.9</v>
      </c>
      <c r="D24" s="3">
        <f>C24-[1]Kristiansand!E18</f>
        <v>-5.7000000000000028</v>
      </c>
      <c r="E24" s="3">
        <v>509</v>
      </c>
      <c r="F24" s="3">
        <v>23</v>
      </c>
      <c r="G24" s="3">
        <v>102</v>
      </c>
      <c r="H24" s="3">
        <v>27.2</v>
      </c>
      <c r="I24" s="3">
        <f>H24-[1]Kristiansand!H18</f>
        <v>-5.0999999999999979</v>
      </c>
      <c r="J24" s="3">
        <v>347200</v>
      </c>
      <c r="K24" s="3">
        <f>J24-[1]Kristiansand!J18</f>
        <v>34900</v>
      </c>
      <c r="L24" s="3">
        <v>218</v>
      </c>
      <c r="M24" s="3">
        <v>8.6999999999999993</v>
      </c>
      <c r="N24" s="3">
        <f>M24-[1]Kristiansand!L18</f>
        <v>-3.9000000000000004</v>
      </c>
      <c r="O24" s="3">
        <v>389</v>
      </c>
      <c r="P24" s="3">
        <v>15.5</v>
      </c>
      <c r="Q24">
        <f>P24-[1]Kristiansand!L18</f>
        <v>2.9000000000000004</v>
      </c>
      <c r="R24" s="3">
        <v>62</v>
      </c>
      <c r="S24" s="3">
        <v>13.3</v>
      </c>
      <c r="T24" s="3">
        <f>S24-[1]Kristiansand!Q18</f>
        <v>6.7000000000000011</v>
      </c>
      <c r="U24" s="3">
        <v>102</v>
      </c>
      <c r="V24" s="3">
        <v>21.9</v>
      </c>
      <c r="W24" s="3">
        <f>V24-[1]Kristiansand!S18</f>
        <v>8.1999999999999993</v>
      </c>
      <c r="X24" s="3">
        <v>644</v>
      </c>
      <c r="Y24" s="3">
        <v>25.7</v>
      </c>
      <c r="Z24" s="3">
        <f>Y24-[1]Kristiansand!V18</f>
        <v>2.0999999999999979</v>
      </c>
      <c r="AA24" s="3">
        <v>80</v>
      </c>
      <c r="AB24" s="3">
        <v>4.5999999999999996</v>
      </c>
      <c r="AC24" s="3">
        <f>AB24-[1]Kristiansand!Y18</f>
        <v>-1.7000000000000002</v>
      </c>
      <c r="AD24" s="3">
        <v>48</v>
      </c>
      <c r="AE24" s="3">
        <v>2.2999999999999998</v>
      </c>
      <c r="AF24" s="3">
        <f>AE24-[1]Kristiansand!$AB$3</f>
        <v>9.9999999999999645E-2</v>
      </c>
      <c r="AG24" s="3">
        <v>18</v>
      </c>
      <c r="AH24" s="3">
        <v>3</v>
      </c>
      <c r="AI24" s="3">
        <f>AH24-[1]Kristiansand!AD18</f>
        <v>-0.10000000000000009</v>
      </c>
      <c r="AJ24" s="3">
        <v>115</v>
      </c>
      <c r="AK24" s="3">
        <v>5.2</v>
      </c>
      <c r="AL24" s="3">
        <f>AK24-[1]Kristiansand!AF18</f>
        <v>1.5</v>
      </c>
      <c r="AM24" s="3">
        <v>46</v>
      </c>
      <c r="AN24" s="3">
        <v>4.3</v>
      </c>
      <c r="AO24" s="3">
        <f>AN24-[1]Kristiansand!AH18</f>
        <v>1.5</v>
      </c>
      <c r="AP24" s="3">
        <v>9</v>
      </c>
      <c r="AQ24" s="3">
        <v>1.9</v>
      </c>
      <c r="AR24" s="3">
        <f>AQ24-[1]Kristiansand!AJ18</f>
        <v>-0.5</v>
      </c>
      <c r="AS24" s="3">
        <v>32</v>
      </c>
      <c r="AT24" s="3">
        <v>6.6</v>
      </c>
      <c r="AU24" s="3">
        <f>AT24-[1]Kristiansand!AL18</f>
        <v>1.8999999999999995</v>
      </c>
      <c r="AV24" s="3">
        <v>353</v>
      </c>
      <c r="AW24" s="3">
        <v>26.5</v>
      </c>
      <c r="AX24">
        <f>AW24-[1]Kristiansand!C18</f>
        <v>-3.3000000000000007</v>
      </c>
      <c r="AY24" s="59" t="s">
        <v>92</v>
      </c>
      <c r="AZ24" s="59">
        <v>305</v>
      </c>
      <c r="BA24" s="59">
        <v>169</v>
      </c>
      <c r="BB24" s="59"/>
      <c r="BC24" s="8">
        <f>BA24/(AZ24+BA24)</f>
        <v>0.35654008438818563</v>
      </c>
      <c r="BD24" s="27">
        <f>BC24-[1]Kristiansand!AY18</f>
        <v>8.9005994096448826E-3</v>
      </c>
      <c r="BE24" s="11" t="s">
        <v>92</v>
      </c>
      <c r="BF24" s="15">
        <v>4.1958424507658671</v>
      </c>
      <c r="BG24" s="15">
        <v>4.4018800000000002</v>
      </c>
      <c r="BH24" s="15">
        <v>3.5579868708971549</v>
      </c>
      <c r="BI24" s="15">
        <f t="shared" si="6"/>
        <v>1.005300665615428</v>
      </c>
      <c r="BJ24" s="15">
        <f t="shared" si="7"/>
        <v>0.99469933438457203</v>
      </c>
      <c r="BK24" s="25">
        <v>2.8139351495979836</v>
      </c>
      <c r="BL24" s="13">
        <f>BF24-[1]Kristiansand!AN18</f>
        <v>0.42424245076586731</v>
      </c>
      <c r="BM24" s="15">
        <f>BH24-[1]Kristiansand!AS18</f>
        <v>0.28082500836943725</v>
      </c>
      <c r="BN24" t="s">
        <v>248</v>
      </c>
      <c r="BO24">
        <v>2334</v>
      </c>
      <c r="BP24">
        <v>299</v>
      </c>
      <c r="BQ24">
        <v>2633</v>
      </c>
      <c r="BR24" s="9">
        <f t="shared" si="2"/>
        <v>0.1135586783137106</v>
      </c>
      <c r="BS24" t="s">
        <v>243</v>
      </c>
      <c r="BT24">
        <v>0</v>
      </c>
      <c r="BU24">
        <v>1857</v>
      </c>
      <c r="BV24">
        <v>434</v>
      </c>
      <c r="BW24">
        <v>91</v>
      </c>
      <c r="BX24">
        <v>28</v>
      </c>
      <c r="BY24">
        <v>201</v>
      </c>
      <c r="BZ24">
        <v>22</v>
      </c>
      <c r="CA24">
        <v>2633</v>
      </c>
      <c r="CC24" s="9">
        <f t="shared" si="3"/>
        <v>0.19939232814280289</v>
      </c>
      <c r="CD24" s="8">
        <f t="shared" si="4"/>
        <v>8.5833649829092293E-2</v>
      </c>
      <c r="CE24" s="16">
        <v>197</v>
      </c>
      <c r="CF24">
        <v>191</v>
      </c>
      <c r="CG24" s="19">
        <f t="shared" si="8"/>
        <v>388</v>
      </c>
      <c r="CH24" s="18">
        <v>46</v>
      </c>
      <c r="CI24" s="18">
        <v>50</v>
      </c>
      <c r="CJ24" s="19">
        <f t="shared" si="9"/>
        <v>96</v>
      </c>
      <c r="CK24" s="8">
        <f t="shared" si="10"/>
        <v>0.233502538071066</v>
      </c>
      <c r="CL24" s="8">
        <f t="shared" si="11"/>
        <v>0.26178010471204188</v>
      </c>
      <c r="CM24" s="8"/>
      <c r="CN24" s="9">
        <f t="shared" si="12"/>
        <v>0.24742268041237114</v>
      </c>
      <c r="CO24" s="21">
        <f>CN24-[1]Kristiansand!BG18</f>
        <v>-5.3713683223992503E-2</v>
      </c>
      <c r="CP24" t="s">
        <v>243</v>
      </c>
    </row>
    <row r="25" spans="1:94" ht="15.75" thickBot="1" x14ac:dyDescent="0.3">
      <c r="A25" s="4" t="s">
        <v>33</v>
      </c>
      <c r="B25" s="3">
        <v>265</v>
      </c>
      <c r="C25" s="3">
        <v>50.7</v>
      </c>
      <c r="D25" s="3">
        <f>C25-[1]Kristiansand!E19</f>
        <v>-3.1999999999999957</v>
      </c>
      <c r="E25" s="3">
        <v>244</v>
      </c>
      <c r="F25" s="3">
        <v>30.5</v>
      </c>
      <c r="G25" s="3">
        <v>49</v>
      </c>
      <c r="H25" s="3">
        <v>35.799999999999997</v>
      </c>
      <c r="I25" s="3">
        <f>H25-[1]Kristiansand!H19</f>
        <v>10.399999999999999</v>
      </c>
      <c r="J25" s="3">
        <v>345900</v>
      </c>
      <c r="K25" s="3">
        <f>J25-[1]Kristiansand!J19</f>
        <v>46200</v>
      </c>
      <c r="L25" s="3">
        <v>49</v>
      </c>
      <c r="M25" s="3">
        <v>5.3</v>
      </c>
      <c r="N25" s="3">
        <f>M25-[1]Kristiansand!L19</f>
        <v>-4.8</v>
      </c>
      <c r="O25" s="3">
        <v>130</v>
      </c>
      <c r="P25" s="3">
        <v>14</v>
      </c>
      <c r="Q25">
        <f>P25-[1]Kristiansand!L19</f>
        <v>3.9000000000000004</v>
      </c>
      <c r="R25" s="3" t="s">
        <v>70</v>
      </c>
      <c r="S25" s="3" t="s">
        <v>70</v>
      </c>
      <c r="T25" s="3"/>
      <c r="U25" s="3">
        <v>26</v>
      </c>
      <c r="V25" s="3">
        <v>18.2</v>
      </c>
      <c r="W25" s="3">
        <f>V25-[1]Kristiansand!S19</f>
        <v>6.7999999999999989</v>
      </c>
      <c r="X25" s="3">
        <v>182</v>
      </c>
      <c r="Y25" s="3">
        <v>19.600000000000001</v>
      </c>
      <c r="Z25" s="3">
        <f>Y25-[1]Kristiansand!V19</f>
        <v>-3.5</v>
      </c>
      <c r="AA25" s="3">
        <v>42</v>
      </c>
      <c r="AB25" s="3">
        <v>6.1</v>
      </c>
      <c r="AC25" s="3">
        <f>AB25-[1]Kristiansand!Y19</f>
        <v>-2.4000000000000004</v>
      </c>
      <c r="AD25" s="3">
        <v>22</v>
      </c>
      <c r="AE25" s="3">
        <v>2.9</v>
      </c>
      <c r="AF25" s="3">
        <f>AE25-[1]Kristiansand!$AB$3</f>
        <v>0.69999999999999973</v>
      </c>
      <c r="AG25" s="3">
        <v>11</v>
      </c>
      <c r="AH25" s="3">
        <v>5.6</v>
      </c>
      <c r="AI25" s="3">
        <f>AH25-[1]Kristiansand!AD19</f>
        <v>2.8</v>
      </c>
      <c r="AJ25" s="3">
        <v>23</v>
      </c>
      <c r="AK25" s="3">
        <v>2.9</v>
      </c>
      <c r="AL25" s="3">
        <f>AK25-[1]Kristiansand!AF19</f>
        <v>-0.30000000000000027</v>
      </c>
      <c r="AM25" s="3">
        <v>20</v>
      </c>
      <c r="AN25" s="3">
        <v>5.0999999999999996</v>
      </c>
      <c r="AO25" s="3">
        <f>AN25-[1]Kristiansand!AH19</f>
        <v>2.4999999999999996</v>
      </c>
      <c r="AP25" s="3" t="s">
        <v>70</v>
      </c>
      <c r="AQ25" s="3" t="s">
        <v>70</v>
      </c>
      <c r="AR25" s="3" t="e">
        <f>AQ25-[1]Kristiansand!AJ19</f>
        <v>#VALUE!</v>
      </c>
      <c r="AS25" s="3">
        <v>5</v>
      </c>
      <c r="AT25" s="3">
        <v>3.6</v>
      </c>
      <c r="AU25" s="3">
        <f>AT25-[1]Kristiansand!AL19</f>
        <v>-3.9</v>
      </c>
      <c r="AV25" s="3">
        <v>56</v>
      </c>
      <c r="AW25" s="3">
        <v>10.7</v>
      </c>
      <c r="AX25">
        <f>AW25-[1]Kristiansand!C19</f>
        <v>-0.70000000000000107</v>
      </c>
      <c r="AY25" s="54" t="s">
        <v>93</v>
      </c>
      <c r="AZ25" s="54">
        <v>88</v>
      </c>
      <c r="BA25" s="54">
        <v>52</v>
      </c>
      <c r="BB25" s="54"/>
      <c r="BC25" s="8">
        <f>BA25/(AZ25+BA25)</f>
        <v>0.37142857142857144</v>
      </c>
      <c r="BD25" s="27">
        <f>BC25-[1]Kristiansand!AY19</f>
        <v>9.285714285714286E-2</v>
      </c>
      <c r="BE25" s="11" t="s">
        <v>93</v>
      </c>
      <c r="BF25" s="15">
        <v>3.5661764705882346</v>
      </c>
      <c r="BG25" s="15">
        <v>4.4604499999999998</v>
      </c>
      <c r="BH25" s="15">
        <v>3.1764705882352948</v>
      </c>
      <c r="BI25" s="15">
        <f t="shared" si="6"/>
        <v>0.89750415404303374</v>
      </c>
      <c r="BJ25" s="15">
        <f t="shared" si="7"/>
        <v>1.1024958459569663</v>
      </c>
      <c r="BK25" s="25">
        <v>2.8070872024380544</v>
      </c>
      <c r="BL25" s="13">
        <f>BF25-[1]Kristiansand!AN19</f>
        <v>-0.12092352941176543</v>
      </c>
      <c r="BM25" s="15">
        <f>BH25-[1]Kristiansand!AS19</f>
        <v>2.5391451544647836E-2</v>
      </c>
      <c r="BN25" t="s">
        <v>93</v>
      </c>
      <c r="BO25">
        <v>792</v>
      </c>
      <c r="BP25">
        <v>131</v>
      </c>
      <c r="BQ25">
        <v>923</v>
      </c>
      <c r="BR25" s="9">
        <f t="shared" si="2"/>
        <v>0.14192849404117011</v>
      </c>
      <c r="BS25" t="s">
        <v>179</v>
      </c>
      <c r="BT25">
        <v>0</v>
      </c>
      <c r="BU25">
        <v>625</v>
      </c>
      <c r="BV25">
        <v>190</v>
      </c>
      <c r="BW25">
        <v>53</v>
      </c>
      <c r="BX25">
        <v>5</v>
      </c>
      <c r="BY25">
        <v>43</v>
      </c>
      <c r="BZ25">
        <v>7</v>
      </c>
      <c r="CA25">
        <v>923</v>
      </c>
      <c r="CC25" s="9">
        <f t="shared" si="3"/>
        <v>0.26327193932827736</v>
      </c>
      <c r="CD25" s="8">
        <f t="shared" si="4"/>
        <v>0.12134344528710725</v>
      </c>
      <c r="CE25" s="16">
        <v>59</v>
      </c>
      <c r="CF25">
        <v>61</v>
      </c>
      <c r="CG25" s="19">
        <f t="shared" si="8"/>
        <v>120</v>
      </c>
      <c r="CH25" s="18">
        <v>13</v>
      </c>
      <c r="CI25" s="18">
        <v>8</v>
      </c>
      <c r="CJ25" s="19">
        <f t="shared" si="9"/>
        <v>21</v>
      </c>
      <c r="CK25" s="8">
        <f t="shared" si="10"/>
        <v>0.22033898305084745</v>
      </c>
      <c r="CL25" s="8">
        <f t="shared" si="11"/>
        <v>0.13114754098360656</v>
      </c>
      <c r="CM25" s="8"/>
      <c r="CN25" s="9">
        <f t="shared" si="12"/>
        <v>0.17499999999999999</v>
      </c>
      <c r="CO25" s="21">
        <f>CN25-[1]Kristiansand!BG19</f>
        <v>-0.2</v>
      </c>
      <c r="CP25" t="s">
        <v>179</v>
      </c>
    </row>
    <row r="26" spans="1:94" ht="15.75" thickBot="1" x14ac:dyDescent="0.3">
      <c r="A26" s="4" t="s">
        <v>246</v>
      </c>
      <c r="B26" s="3">
        <v>432</v>
      </c>
      <c r="C26" s="3">
        <v>48</v>
      </c>
      <c r="D26" s="3">
        <f>C26-[1]Kristiansand!E20</f>
        <v>-3.2999999999999972</v>
      </c>
      <c r="E26" s="3">
        <v>492</v>
      </c>
      <c r="F26" s="3">
        <v>34.299999999999997</v>
      </c>
      <c r="G26" s="3">
        <v>83</v>
      </c>
      <c r="H26" s="3">
        <v>40.5</v>
      </c>
      <c r="I26" s="3">
        <f>H26-[1]Kristiansand!H20</f>
        <v>6.2000000000000028</v>
      </c>
      <c r="J26" s="3">
        <v>288200</v>
      </c>
      <c r="K26" s="3">
        <f>J26-[1]Kristiansand!J20</f>
        <v>17800</v>
      </c>
      <c r="L26" s="3">
        <v>189</v>
      </c>
      <c r="M26" s="3">
        <v>10.6</v>
      </c>
      <c r="N26" s="3">
        <f>M26-[1]Kristiansand!L20</f>
        <v>-4.9000000000000004</v>
      </c>
      <c r="O26" s="3">
        <v>422</v>
      </c>
      <c r="P26" s="3">
        <v>23.6</v>
      </c>
      <c r="Q26">
        <f>P26-[1]Kristiansand!L20</f>
        <v>8.1000000000000014</v>
      </c>
      <c r="R26" s="3">
        <v>65</v>
      </c>
      <c r="S26" s="3">
        <v>15.6</v>
      </c>
      <c r="T26" s="3">
        <f>S26-[1]Kristiansand!Q20</f>
        <v>3.4000000000000004</v>
      </c>
      <c r="U26" s="3">
        <v>141</v>
      </c>
      <c r="V26" s="3">
        <v>33.799999999999997</v>
      </c>
      <c r="W26" s="3">
        <f>V26-[1]Kristiansand!S20</f>
        <v>11.999999999999996</v>
      </c>
      <c r="X26" s="3">
        <v>362</v>
      </c>
      <c r="Y26" s="3">
        <v>20.2</v>
      </c>
      <c r="Z26" s="3">
        <f>Y26-[1]Kristiansand!V20</f>
        <v>-1.6000000000000014</v>
      </c>
      <c r="AA26" s="3">
        <v>82</v>
      </c>
      <c r="AB26" s="3">
        <v>7</v>
      </c>
      <c r="AC26" s="3">
        <f>AB26-[1]Kristiansand!Y20</f>
        <v>-0.90000000000000036</v>
      </c>
      <c r="AD26" s="3">
        <v>29</v>
      </c>
      <c r="AE26" s="3">
        <v>2.1</v>
      </c>
      <c r="AF26" s="3">
        <f>AE26-[1]Kristiansand!$AB$3</f>
        <v>-0.10000000000000009</v>
      </c>
      <c r="AG26" s="3">
        <v>8</v>
      </c>
      <c r="AH26" s="3">
        <v>2.1</v>
      </c>
      <c r="AI26" s="3">
        <f>AH26-[1]Kristiansand!AD20</f>
        <v>-2.6</v>
      </c>
      <c r="AJ26" s="3">
        <v>83</v>
      </c>
      <c r="AK26" s="3">
        <v>5.7</v>
      </c>
      <c r="AL26" s="3">
        <f>AK26-[1]Kristiansand!AF20</f>
        <v>1.2000000000000002</v>
      </c>
      <c r="AM26" s="3">
        <v>52</v>
      </c>
      <c r="AN26" s="3">
        <v>7.3</v>
      </c>
      <c r="AO26" s="3">
        <f>AN26-[1]Kristiansand!AH20</f>
        <v>3.3</v>
      </c>
      <c r="AP26" s="3">
        <v>5</v>
      </c>
      <c r="AQ26" s="3">
        <v>1.6</v>
      </c>
      <c r="AR26" s="3">
        <f>AQ26-[1]Kristiansand!AJ20</f>
        <v>-5.6999999999999993</v>
      </c>
      <c r="AS26" s="3">
        <v>22</v>
      </c>
      <c r="AT26" s="3">
        <v>5</v>
      </c>
      <c r="AU26" s="3">
        <f>AT26-[1]Kristiansand!AL20</f>
        <v>-3.6999999999999993</v>
      </c>
      <c r="AV26" s="3">
        <v>272</v>
      </c>
      <c r="AW26" s="3">
        <v>30.8</v>
      </c>
      <c r="AX26">
        <f>AW26-[1]Kristiansand!C20</f>
        <v>-0.39999999999999858</v>
      </c>
      <c r="AY26" s="59" t="s">
        <v>94</v>
      </c>
      <c r="AZ26" s="59">
        <v>277</v>
      </c>
      <c r="BA26" s="59">
        <v>160</v>
      </c>
      <c r="BB26" s="59"/>
      <c r="BC26" s="8">
        <f>BA26/(AZ26+BA26)</f>
        <v>0.36613272311212813</v>
      </c>
      <c r="BD26" s="27">
        <f>BC26-[1]Kristiansand!AY20</f>
        <v>-5.3059196079791038E-2</v>
      </c>
      <c r="BE26" s="11" t="s">
        <v>94</v>
      </c>
      <c r="BF26" s="15">
        <v>2.1954887218045118</v>
      </c>
      <c r="BG26" s="15">
        <v>4.40313</v>
      </c>
      <c r="BH26" s="15">
        <v>2.3533834586466162</v>
      </c>
      <c r="BI26" s="15">
        <f t="shared" si="6"/>
        <v>0.66494285765287953</v>
      </c>
      <c r="BJ26" s="15">
        <f t="shared" si="7"/>
        <v>1.3350571423471205</v>
      </c>
      <c r="BK26" s="25">
        <v>2.7633517501946048</v>
      </c>
      <c r="BL26" s="13">
        <f>BF26-[1]Kristiansand!AN20</f>
        <v>-0.18551127819548796</v>
      </c>
      <c r="BM26" s="15">
        <f>BH26-[1]Kristiansand!AS20</f>
        <v>-8.5769980506822829E-2</v>
      </c>
      <c r="BN26" t="s">
        <v>249</v>
      </c>
      <c r="BO26">
        <v>1479</v>
      </c>
      <c r="BP26">
        <v>373</v>
      </c>
      <c r="BQ26">
        <v>1852</v>
      </c>
      <c r="BR26" s="9">
        <f t="shared" si="2"/>
        <v>0.20140388768898487</v>
      </c>
      <c r="BS26" t="s">
        <v>245</v>
      </c>
      <c r="BT26">
        <v>0</v>
      </c>
      <c r="BU26">
        <v>1008</v>
      </c>
      <c r="BV26">
        <v>504</v>
      </c>
      <c r="BW26">
        <v>179</v>
      </c>
      <c r="BX26">
        <v>13</v>
      </c>
      <c r="BY26">
        <v>136</v>
      </c>
      <c r="BZ26">
        <v>12</v>
      </c>
      <c r="CA26">
        <v>1852</v>
      </c>
      <c r="CC26" s="9">
        <f t="shared" si="3"/>
        <v>0.36879049676025916</v>
      </c>
      <c r="CD26" s="8">
        <f t="shared" si="4"/>
        <v>0.16738660907127428</v>
      </c>
      <c r="CE26" s="16">
        <v>177</v>
      </c>
      <c r="CF26">
        <v>176</v>
      </c>
      <c r="CG26" s="19">
        <f t="shared" si="8"/>
        <v>353</v>
      </c>
      <c r="CH26" s="18">
        <v>48</v>
      </c>
      <c r="CI26" s="18">
        <v>41</v>
      </c>
      <c r="CJ26" s="19">
        <f t="shared" si="9"/>
        <v>89</v>
      </c>
      <c r="CK26" s="8">
        <f t="shared" si="10"/>
        <v>0.2711864406779661</v>
      </c>
      <c r="CL26" s="8">
        <f t="shared" si="11"/>
        <v>0.23295454545454544</v>
      </c>
      <c r="CM26" s="8"/>
      <c r="CN26" s="9">
        <f t="shared" si="12"/>
        <v>0.25212464589235128</v>
      </c>
      <c r="CO26" s="21">
        <f>CN26-[1]Kristiansand!BG20</f>
        <v>4.7155701792972404E-2</v>
      </c>
      <c r="CP26" t="s">
        <v>245</v>
      </c>
    </row>
    <row r="27" spans="1:94" ht="15.75" thickBot="1" x14ac:dyDescent="0.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3" t="s">
        <v>294</v>
      </c>
      <c r="AZ27" s="57">
        <f>AZ26+AZ24</f>
        <v>582</v>
      </c>
      <c r="BA27" s="57">
        <f>BA26+BA24</f>
        <v>329</v>
      </c>
      <c r="BB27" s="58">
        <f>BA27/(AZ27+BA27)</f>
        <v>0.3611416026344676</v>
      </c>
      <c r="BC27" s="8"/>
      <c r="BD27" s="27"/>
      <c r="BE27" s="11"/>
      <c r="BF27" s="15"/>
      <c r="BG27" s="15"/>
      <c r="BH27" s="15"/>
      <c r="BI27" s="15"/>
      <c r="BJ27" s="15"/>
      <c r="BK27" s="25"/>
      <c r="BL27" s="13"/>
      <c r="BM27" s="15"/>
      <c r="BR27" s="9"/>
      <c r="BS27" s="72" t="s">
        <v>294</v>
      </c>
      <c r="BU27" s="86">
        <f>BU26+BU24</f>
        <v>2865</v>
      </c>
      <c r="BV27" s="87">
        <f t="shared" ref="BV27:CA27" si="35">BV26+BV24</f>
        <v>938</v>
      </c>
      <c r="BW27" s="87">
        <f t="shared" si="35"/>
        <v>270</v>
      </c>
      <c r="BX27" s="87">
        <f t="shared" si="35"/>
        <v>41</v>
      </c>
      <c r="BY27" s="87">
        <f t="shared" si="35"/>
        <v>337</v>
      </c>
      <c r="BZ27" s="87">
        <f t="shared" si="35"/>
        <v>34</v>
      </c>
      <c r="CA27" s="86">
        <f t="shared" si="35"/>
        <v>4485</v>
      </c>
      <c r="CB27" s="85">
        <f>(BV27+BW27)/CA27</f>
        <v>0.26934225195094758</v>
      </c>
      <c r="CC27" s="9"/>
      <c r="CD27" s="8"/>
      <c r="CE27" s="57">
        <f>CE26+CE24</f>
        <v>374</v>
      </c>
      <c r="CF27" s="57">
        <f t="shared" ref="CF27:CJ27" si="36">CF26+CF24</f>
        <v>367</v>
      </c>
      <c r="CG27" s="57">
        <f t="shared" si="36"/>
        <v>741</v>
      </c>
      <c r="CH27" s="57">
        <f t="shared" si="36"/>
        <v>94</v>
      </c>
      <c r="CI27" s="57">
        <f t="shared" si="36"/>
        <v>91</v>
      </c>
      <c r="CJ27" s="57">
        <f t="shared" si="36"/>
        <v>185</v>
      </c>
      <c r="CK27" s="20">
        <f t="shared" ref="CK27" si="37">CH27/CE27</f>
        <v>0.25133689839572193</v>
      </c>
      <c r="CL27" s="20">
        <f t="shared" ref="CL27" si="38">CI27/CF27</f>
        <v>0.24795640326975477</v>
      </c>
      <c r="CM27" s="20">
        <f>CJ27/CG27</f>
        <v>0.24966261808367071</v>
      </c>
      <c r="CN27" s="9"/>
      <c r="CO27" s="21"/>
      <c r="CP27" s="72" t="str">
        <f>AY27</f>
        <v>Grim Torv</v>
      </c>
    </row>
    <row r="28" spans="1:94" ht="15.75" thickBot="1" x14ac:dyDescent="0.3">
      <c r="A28" s="4" t="s">
        <v>34</v>
      </c>
      <c r="B28" s="3">
        <v>758</v>
      </c>
      <c r="C28" s="3">
        <v>55.4</v>
      </c>
      <c r="D28" s="3">
        <f>C28-[1]Kristiansand!E21</f>
        <v>-8.3999999999999986</v>
      </c>
      <c r="E28" s="3">
        <v>438</v>
      </c>
      <c r="F28" s="3">
        <v>21.8</v>
      </c>
      <c r="G28" s="3">
        <v>108</v>
      </c>
      <c r="H28" s="3">
        <v>20.8</v>
      </c>
      <c r="I28" s="3">
        <f>H28-[1]Kristiansand!H21</f>
        <v>-9</v>
      </c>
      <c r="J28" s="3">
        <v>300200</v>
      </c>
      <c r="K28" s="3">
        <f>J28-[1]Kristiansand!J21</f>
        <v>7000</v>
      </c>
      <c r="L28" s="3">
        <v>204</v>
      </c>
      <c r="M28" s="3">
        <v>11</v>
      </c>
      <c r="N28" s="3">
        <f>M28-[1]Kristiansand!L21</f>
        <v>-6.1000000000000014</v>
      </c>
      <c r="O28" s="3">
        <v>368</v>
      </c>
      <c r="P28" s="3">
        <v>19.8</v>
      </c>
      <c r="Q28">
        <f>P28-[1]Kristiansand!L21</f>
        <v>2.6999999999999993</v>
      </c>
      <c r="R28" s="3">
        <v>29</v>
      </c>
      <c r="S28" s="3">
        <v>24.6</v>
      </c>
      <c r="T28" s="3">
        <f>S28-[1]Kristiansand!Q21</f>
        <v>7.8000000000000007</v>
      </c>
      <c r="U28" s="3">
        <v>49</v>
      </c>
      <c r="V28" s="3">
        <v>41.5</v>
      </c>
      <c r="W28" s="3">
        <f>V28-[1]Kristiansand!S21</f>
        <v>11.8</v>
      </c>
      <c r="X28" s="3">
        <v>337</v>
      </c>
      <c r="Y28" s="3">
        <v>18.100000000000001</v>
      </c>
      <c r="Z28" s="3">
        <f>Y28-[1]Kristiansand!V21</f>
        <v>-0.29999999999999716</v>
      </c>
      <c r="AA28" s="3">
        <v>73</v>
      </c>
      <c r="AB28" s="3">
        <v>5.8</v>
      </c>
      <c r="AC28" s="3">
        <f>AB28-[1]Kristiansand!Y21</f>
        <v>-1</v>
      </c>
      <c r="AD28" s="3">
        <v>40</v>
      </c>
      <c r="AE28" s="3">
        <v>2.2000000000000002</v>
      </c>
      <c r="AF28" s="3">
        <f>AE28-[1]Kristiansand!$AB$3</f>
        <v>0</v>
      </c>
      <c r="AG28" s="3">
        <v>13</v>
      </c>
      <c r="AH28" s="3">
        <v>1.8</v>
      </c>
      <c r="AI28" s="3">
        <f>AH28-[1]Kristiansand!AD21</f>
        <v>-1.9999999999999998</v>
      </c>
      <c r="AJ28" s="3">
        <v>113</v>
      </c>
      <c r="AK28" s="3">
        <v>5.5</v>
      </c>
      <c r="AL28" s="3">
        <f>AK28-[1]Kristiansand!AF21</f>
        <v>0.20000000000000018</v>
      </c>
      <c r="AM28" s="3">
        <v>24</v>
      </c>
      <c r="AN28" s="3">
        <v>2.2999999999999998</v>
      </c>
      <c r="AO28" s="3">
        <f>AN28-[1]Kristiansand!AH21</f>
        <v>-0.30000000000000027</v>
      </c>
      <c r="AP28" s="3" t="s">
        <v>70</v>
      </c>
      <c r="AQ28" s="3" t="s">
        <v>70</v>
      </c>
      <c r="AR28" s="3" t="e">
        <f>AQ28-[1]Kristiansand!AJ21</f>
        <v>#VALUE!</v>
      </c>
      <c r="AS28" s="3">
        <v>9</v>
      </c>
      <c r="AT28" s="3">
        <v>7</v>
      </c>
      <c r="AU28" s="3">
        <f>AT28-[1]Kristiansand!AL21</f>
        <v>-4.5</v>
      </c>
      <c r="AV28" s="3">
        <v>621</v>
      </c>
      <c r="AW28" s="3">
        <v>45.4</v>
      </c>
      <c r="AX28">
        <f>AW28-[1]Kristiansand!C21</f>
        <v>0.79999999999999716</v>
      </c>
      <c r="AY28" t="s">
        <v>95</v>
      </c>
      <c r="AZ28">
        <v>78</v>
      </c>
      <c r="BA28">
        <v>50</v>
      </c>
      <c r="BC28" s="8">
        <f>BA28/(AZ28+BA28)</f>
        <v>0.390625</v>
      </c>
      <c r="BD28" s="27">
        <f>BC28-[1]Kristiansand!AY21</f>
        <v>8.8299418604651181E-2</v>
      </c>
      <c r="BE28" s="11" t="s">
        <v>95</v>
      </c>
      <c r="BF28" s="15">
        <v>2.2625000000000002</v>
      </c>
      <c r="BG28" s="15">
        <v>4.7225400000000004</v>
      </c>
      <c r="BH28" s="15">
        <v>2.3666666666666658</v>
      </c>
      <c r="BI28" s="15">
        <f t="shared" si="6"/>
        <v>0.6686959962530501</v>
      </c>
      <c r="BJ28" s="15">
        <f t="shared" si="7"/>
        <v>1.3313040037469499</v>
      </c>
      <c r="BK28" s="25">
        <v>3.0123927041343017</v>
      </c>
      <c r="BL28" s="13">
        <f>BF28-[1]Kristiansand!AN21</f>
        <v>1.0616000000000001</v>
      </c>
      <c r="BM28" s="15">
        <f>BH28-[1]Kristiansand!AS21</f>
        <v>0.79401709401709319</v>
      </c>
      <c r="BN28" t="s">
        <v>95</v>
      </c>
      <c r="BO28">
        <v>1815</v>
      </c>
      <c r="BP28">
        <v>347</v>
      </c>
      <c r="BQ28">
        <v>2162</v>
      </c>
      <c r="BR28" s="9">
        <f t="shared" si="2"/>
        <v>0.1604995374653099</v>
      </c>
      <c r="BS28" t="s">
        <v>180</v>
      </c>
      <c r="BT28">
        <v>0</v>
      </c>
      <c r="BU28">
        <v>1473</v>
      </c>
      <c r="BV28">
        <v>468</v>
      </c>
      <c r="BW28">
        <v>61</v>
      </c>
      <c r="BX28">
        <v>26</v>
      </c>
      <c r="BY28">
        <v>100</v>
      </c>
      <c r="BZ28">
        <v>34</v>
      </c>
      <c r="CA28">
        <v>2162</v>
      </c>
      <c r="CC28" s="9">
        <f t="shared" si="3"/>
        <v>0.24468085106382978</v>
      </c>
      <c r="CD28" s="8">
        <f t="shared" si="4"/>
        <v>8.418131359851988E-2</v>
      </c>
      <c r="CE28" s="16">
        <v>66</v>
      </c>
      <c r="CF28">
        <v>68</v>
      </c>
      <c r="CG28" s="19">
        <f t="shared" si="8"/>
        <v>134</v>
      </c>
      <c r="CH28" s="18">
        <v>35</v>
      </c>
      <c r="CI28" s="18">
        <v>35</v>
      </c>
      <c r="CJ28" s="19">
        <f t="shared" si="9"/>
        <v>70</v>
      </c>
      <c r="CK28" s="8">
        <f t="shared" si="10"/>
        <v>0.53030303030303028</v>
      </c>
      <c r="CL28" s="8">
        <f t="shared" si="11"/>
        <v>0.51470588235294112</v>
      </c>
      <c r="CM28" s="8"/>
      <c r="CN28" s="9">
        <f t="shared" si="12"/>
        <v>0.52238805970149249</v>
      </c>
      <c r="CO28" s="21">
        <f>CN28-[1]Kristiansand!BG21</f>
        <v>-0.10261194029850751</v>
      </c>
      <c r="CP28" t="s">
        <v>180</v>
      </c>
    </row>
    <row r="29" spans="1:94" ht="15.75" thickBot="1" x14ac:dyDescent="0.3">
      <c r="A29" s="4" t="s">
        <v>35</v>
      </c>
      <c r="B29" s="3">
        <v>1099</v>
      </c>
      <c r="C29" s="3">
        <v>61.5</v>
      </c>
      <c r="D29" s="3">
        <f>C29-[1]Kristiansand!E22</f>
        <v>-10.200000000000003</v>
      </c>
      <c r="E29" s="3">
        <v>571</v>
      </c>
      <c r="F29" s="3">
        <v>22.6</v>
      </c>
      <c r="G29" s="3">
        <v>109</v>
      </c>
      <c r="H29" s="3">
        <v>21.2</v>
      </c>
      <c r="I29" s="3">
        <f>H29-[1]Kristiansand!H22</f>
        <v>-8.1000000000000014</v>
      </c>
      <c r="J29" s="3">
        <v>300600</v>
      </c>
      <c r="K29" s="3">
        <f>J29-[1]Kristiansand!J22</f>
        <v>22300</v>
      </c>
      <c r="L29" s="3">
        <v>205</v>
      </c>
      <c r="M29" s="3">
        <v>8.6999999999999993</v>
      </c>
      <c r="N29" s="3">
        <f>M29-[1]Kristiansand!L22</f>
        <v>-8.5</v>
      </c>
      <c r="O29" s="3">
        <v>459</v>
      </c>
      <c r="P29" s="3">
        <v>19.5</v>
      </c>
      <c r="Q29">
        <f>P29-[1]Kristiansand!L22</f>
        <v>2.3000000000000007</v>
      </c>
      <c r="R29" s="3">
        <v>24</v>
      </c>
      <c r="S29" s="3">
        <v>21.8</v>
      </c>
      <c r="T29" s="3">
        <f>S29-[1]Kristiansand!Q22</f>
        <v>-2.5999999999999979</v>
      </c>
      <c r="U29" s="3">
        <v>52</v>
      </c>
      <c r="V29" s="3">
        <v>47.3</v>
      </c>
      <c r="W29" s="3">
        <f>V29-[1]Kristiansand!S22</f>
        <v>19.299999999999997</v>
      </c>
      <c r="X29" s="3">
        <v>420</v>
      </c>
      <c r="Y29" s="3">
        <v>17.8</v>
      </c>
      <c r="Z29" s="3">
        <f>Y29-[1]Kristiansand!V22</f>
        <v>1.6999999999999993</v>
      </c>
      <c r="AA29" s="3">
        <v>87</v>
      </c>
      <c r="AB29" s="3">
        <v>5.9</v>
      </c>
      <c r="AC29" s="3">
        <f>AB29-[1]Kristiansand!Y22</f>
        <v>-2.1999999999999993</v>
      </c>
      <c r="AD29" s="3">
        <v>31</v>
      </c>
      <c r="AE29" s="3">
        <v>1.5</v>
      </c>
      <c r="AF29" s="3">
        <f>AE29-[1]Kristiansand!$AB$3</f>
        <v>-0.70000000000000018</v>
      </c>
      <c r="AG29" s="3">
        <v>6</v>
      </c>
      <c r="AH29" s="3">
        <v>0.9</v>
      </c>
      <c r="AI29" s="3">
        <f>AH29-[1]Kristiansand!AD22</f>
        <v>-1.9</v>
      </c>
      <c r="AJ29" s="3">
        <v>141</v>
      </c>
      <c r="AK29" s="3">
        <v>5.6</v>
      </c>
      <c r="AL29" s="3">
        <f>AK29-[1]Kristiansand!AF22</f>
        <v>0.39999999999999947</v>
      </c>
      <c r="AM29" s="3">
        <v>49</v>
      </c>
      <c r="AN29" s="3">
        <v>4.5</v>
      </c>
      <c r="AO29" s="3">
        <f>AN29-[1]Kristiansand!AH22</f>
        <v>1.1000000000000001</v>
      </c>
      <c r="AP29" s="3">
        <v>4</v>
      </c>
      <c r="AQ29" s="3">
        <v>0.9</v>
      </c>
      <c r="AR29" s="3" t="e">
        <f>AQ29-[1]Kristiansand!AJ22</f>
        <v>#VALUE!</v>
      </c>
      <c r="AS29" s="3">
        <v>15</v>
      </c>
      <c r="AT29" s="3">
        <v>13.3</v>
      </c>
      <c r="AU29" s="3">
        <f>AT29-[1]Kristiansand!AL22</f>
        <v>7.2000000000000011</v>
      </c>
      <c r="AV29" s="3">
        <v>854</v>
      </c>
      <c r="AW29" s="3">
        <v>47.8</v>
      </c>
      <c r="AX29">
        <f>AW29-[1]Kristiansand!C22</f>
        <v>-7.8000000000000043</v>
      </c>
      <c r="AY29" t="s">
        <v>96</v>
      </c>
      <c r="AZ29">
        <v>66</v>
      </c>
      <c r="BA29">
        <v>35</v>
      </c>
      <c r="BC29" s="8">
        <f>BA29/(AZ29+BA29)</f>
        <v>0.34653465346534651</v>
      </c>
      <c r="BD29" s="27">
        <f>BC29-[1]Kristiansand!AY22</f>
        <v>-6.8358963555930075E-2</v>
      </c>
      <c r="BE29" s="11" t="s">
        <v>96</v>
      </c>
      <c r="BF29" s="15">
        <v>3.2647058823529411</v>
      </c>
      <c r="BG29" s="15">
        <v>4.5888</v>
      </c>
      <c r="BH29" s="15">
        <v>3</v>
      </c>
      <c r="BI29" s="15">
        <f t="shared" si="6"/>
        <v>0.84764281215175397</v>
      </c>
      <c r="BJ29" s="15">
        <f t="shared" si="7"/>
        <v>1.1523571878482461</v>
      </c>
      <c r="BK29" s="25">
        <v>2.9032002047002252</v>
      </c>
      <c r="BL29" s="13">
        <f>BF29-[1]Kristiansand!AN22</f>
        <v>-0.39439411764705889</v>
      </c>
      <c r="BM29" s="15">
        <f>BH29-[1]Kristiansand!AS22</f>
        <v>-0.31818181818181968</v>
      </c>
      <c r="BN29" t="s">
        <v>96</v>
      </c>
      <c r="BO29">
        <v>2253</v>
      </c>
      <c r="BP29">
        <v>380</v>
      </c>
      <c r="BQ29">
        <v>2633</v>
      </c>
      <c r="BR29" s="9">
        <f t="shared" si="2"/>
        <v>0.14432206608431447</v>
      </c>
      <c r="BS29" t="s">
        <v>181</v>
      </c>
      <c r="BT29">
        <v>0</v>
      </c>
      <c r="BU29">
        <v>1862</v>
      </c>
      <c r="BV29">
        <v>538</v>
      </c>
      <c r="BW29">
        <v>60</v>
      </c>
      <c r="BX29">
        <v>20</v>
      </c>
      <c r="BY29">
        <v>125</v>
      </c>
      <c r="BZ29">
        <v>28</v>
      </c>
      <c r="CA29">
        <v>2633</v>
      </c>
      <c r="CC29" s="9">
        <f t="shared" si="3"/>
        <v>0.22711735662742119</v>
      </c>
      <c r="CD29" s="8">
        <f t="shared" si="4"/>
        <v>8.279529054310672E-2</v>
      </c>
      <c r="CE29" s="16">
        <v>47</v>
      </c>
      <c r="CF29">
        <v>61</v>
      </c>
      <c r="CG29" s="19">
        <f t="shared" si="8"/>
        <v>108</v>
      </c>
      <c r="CH29" s="18">
        <v>34</v>
      </c>
      <c r="CI29" s="18">
        <v>32</v>
      </c>
      <c r="CJ29" s="19">
        <f t="shared" si="9"/>
        <v>66</v>
      </c>
      <c r="CK29" s="8">
        <f t="shared" si="10"/>
        <v>0.72340425531914898</v>
      </c>
      <c r="CL29" s="8">
        <f t="shared" si="11"/>
        <v>0.52459016393442626</v>
      </c>
      <c r="CM29" s="8"/>
      <c r="CN29" s="9">
        <f t="shared" si="12"/>
        <v>0.61111111111111116</v>
      </c>
      <c r="CO29" s="21">
        <f>CN29-[1]Kristiansand!BG22</f>
        <v>-0.29132791327913277</v>
      </c>
      <c r="CP29" t="s">
        <v>181</v>
      </c>
    </row>
    <row r="30" spans="1:94" ht="15.75" thickBot="1" x14ac:dyDescent="0.3">
      <c r="A30" s="4" t="s">
        <v>36</v>
      </c>
      <c r="B30" s="3">
        <v>1248</v>
      </c>
      <c r="C30" s="3">
        <v>59.6</v>
      </c>
      <c r="D30" s="3">
        <f>C30-[1]Kristiansand!E23</f>
        <v>-8.1999999999999957</v>
      </c>
      <c r="E30" s="3">
        <v>783</v>
      </c>
      <c r="F30" s="3">
        <v>26.1</v>
      </c>
      <c r="G30" s="3">
        <v>202</v>
      </c>
      <c r="H30" s="3">
        <v>25.9</v>
      </c>
      <c r="I30" s="3">
        <f>H30-[1]Kristiansand!H23</f>
        <v>-1.3000000000000007</v>
      </c>
      <c r="J30" s="3">
        <v>288400</v>
      </c>
      <c r="K30" s="3">
        <f>J30-[1]Kristiansand!J23</f>
        <v>20400</v>
      </c>
      <c r="L30" s="3">
        <v>352</v>
      </c>
      <c r="M30" s="3">
        <v>11.9</v>
      </c>
      <c r="N30" s="3">
        <f>M30-[1]Kristiansand!L23</f>
        <v>-7.9999999999999982</v>
      </c>
      <c r="O30" s="3">
        <v>660</v>
      </c>
      <c r="P30" s="3">
        <v>22.2</v>
      </c>
      <c r="Q30">
        <f>P30-[1]Kristiansand!L23</f>
        <v>2.3000000000000007</v>
      </c>
      <c r="R30" s="3">
        <v>59</v>
      </c>
      <c r="S30" s="3">
        <v>19.2</v>
      </c>
      <c r="T30" s="3">
        <f>S30-[1]Kristiansand!Q23</f>
        <v>3.3999999999999986</v>
      </c>
      <c r="U30" s="3">
        <v>108</v>
      </c>
      <c r="V30" s="3">
        <v>35.200000000000003</v>
      </c>
      <c r="W30" s="3">
        <f>V30-[1]Kristiansand!S23</f>
        <v>7.3000000000000043</v>
      </c>
      <c r="X30" s="3">
        <v>558</v>
      </c>
      <c r="Y30" s="3">
        <v>18.8</v>
      </c>
      <c r="Z30" s="3">
        <f>Y30-[1]Kristiansand!V23</f>
        <v>-0.30000000000000071</v>
      </c>
      <c r="AA30" s="3">
        <v>149</v>
      </c>
      <c r="AB30" s="3">
        <v>6.7</v>
      </c>
      <c r="AC30" s="3">
        <f>AB30-[1]Kristiansand!Y23</f>
        <v>0.10000000000000053</v>
      </c>
      <c r="AD30" s="3">
        <v>55</v>
      </c>
      <c r="AE30" s="3">
        <v>2</v>
      </c>
      <c r="AF30" s="3">
        <f>AE30-[1]Kristiansand!$AB$3</f>
        <v>-0.20000000000000018</v>
      </c>
      <c r="AG30" s="3">
        <v>18</v>
      </c>
      <c r="AH30" s="3">
        <v>1.7</v>
      </c>
      <c r="AI30" s="3">
        <f>AH30-[1]Kristiansand!AD23</f>
        <v>-0.90000000000000013</v>
      </c>
      <c r="AJ30" s="3">
        <v>221</v>
      </c>
      <c r="AK30" s="3">
        <v>7.4</v>
      </c>
      <c r="AL30" s="3">
        <f>AK30-[1]Kristiansand!AF23</f>
        <v>2.1000000000000005</v>
      </c>
      <c r="AM30" s="3">
        <v>84</v>
      </c>
      <c r="AN30" s="3">
        <v>5</v>
      </c>
      <c r="AO30" s="3">
        <f>AN30-[1]Kristiansand!AH23</f>
        <v>1.2999999999999998</v>
      </c>
      <c r="AP30" s="3">
        <v>11</v>
      </c>
      <c r="AQ30" s="3">
        <v>1.5</v>
      </c>
      <c r="AR30" s="3">
        <f>AQ30-[1]Kristiansand!AJ23</f>
        <v>-1.6</v>
      </c>
      <c r="AS30" s="3">
        <v>23</v>
      </c>
      <c r="AT30" s="3">
        <v>6.3</v>
      </c>
      <c r="AU30" s="3">
        <f>AT30-[1]Kristiansand!AL23</f>
        <v>0.5</v>
      </c>
      <c r="AV30" s="3">
        <v>1038</v>
      </c>
      <c r="AW30" s="3">
        <v>49.6</v>
      </c>
      <c r="AX30">
        <f>AW30-[1]Kristiansand!C23</f>
        <v>1.7000000000000028</v>
      </c>
      <c r="AY30" t="s">
        <v>97</v>
      </c>
      <c r="AZ30">
        <v>215</v>
      </c>
      <c r="BA30">
        <v>144</v>
      </c>
      <c r="BC30" s="8">
        <f>BA30/(AZ30+BA30)</f>
        <v>0.4011142061281337</v>
      </c>
      <c r="BD30" s="27">
        <f>BC30-[1]Kristiansand!AY23</f>
        <v>-3.7482285099936452E-2</v>
      </c>
      <c r="BE30" s="11" t="s">
        <v>97</v>
      </c>
      <c r="BF30" s="15">
        <v>2.8533950617283952</v>
      </c>
      <c r="BG30" s="15">
        <v>4.8023800000000003</v>
      </c>
      <c r="BH30" s="15">
        <v>2.8117283950617282</v>
      </c>
      <c r="BI30" s="15">
        <f t="shared" si="6"/>
        <v>0.79444712126568695</v>
      </c>
      <c r="BJ30" s="15">
        <f t="shared" si="7"/>
        <v>1.205552878734313</v>
      </c>
      <c r="BK30" s="25">
        <v>3.04939492150536</v>
      </c>
      <c r="BL30" s="13">
        <f>BF30-[1]Kristiansand!AN23</f>
        <v>-0.66120493827160498</v>
      </c>
      <c r="BM30" s="15">
        <f>BH30-[1]Kristiansand!AS23</f>
        <v>-0.31814173480840235</v>
      </c>
      <c r="BN30" t="s">
        <v>97</v>
      </c>
      <c r="BO30">
        <v>2728</v>
      </c>
      <c r="BP30">
        <v>562</v>
      </c>
      <c r="BQ30">
        <v>3290</v>
      </c>
      <c r="BR30" s="9">
        <f t="shared" si="2"/>
        <v>0.17082066869300913</v>
      </c>
      <c r="BS30" t="s">
        <v>182</v>
      </c>
      <c r="BT30">
        <v>0</v>
      </c>
      <c r="BU30">
        <v>2082</v>
      </c>
      <c r="BV30">
        <v>813</v>
      </c>
      <c r="BW30">
        <v>143</v>
      </c>
      <c r="BX30">
        <v>27</v>
      </c>
      <c r="BY30">
        <v>191</v>
      </c>
      <c r="BZ30">
        <v>34</v>
      </c>
      <c r="CA30">
        <v>3290</v>
      </c>
      <c r="CC30" s="9">
        <f t="shared" si="3"/>
        <v>0.2905775075987842</v>
      </c>
      <c r="CD30" s="8">
        <f t="shared" si="4"/>
        <v>0.11975683890577507</v>
      </c>
      <c r="CE30" s="16">
        <v>185</v>
      </c>
      <c r="CF30">
        <v>175</v>
      </c>
      <c r="CG30" s="19">
        <f t="shared" si="8"/>
        <v>360</v>
      </c>
      <c r="CH30" s="18">
        <v>75</v>
      </c>
      <c r="CI30" s="18">
        <v>83</v>
      </c>
      <c r="CJ30" s="19">
        <f t="shared" si="9"/>
        <v>158</v>
      </c>
      <c r="CK30" s="8">
        <f t="shared" si="10"/>
        <v>0.40540540540540543</v>
      </c>
      <c r="CL30" s="8">
        <f t="shared" si="11"/>
        <v>0.47428571428571431</v>
      </c>
      <c r="CM30" s="8"/>
      <c r="CN30" s="9">
        <f t="shared" si="12"/>
        <v>0.43888888888888888</v>
      </c>
      <c r="CO30" s="21">
        <f>CN30-[1]Kristiansand!BG23</f>
        <v>2.7124183006535962E-2</v>
      </c>
      <c r="CP30" t="s">
        <v>182</v>
      </c>
    </row>
    <row r="31" spans="1:94" ht="15.75" thickBot="1" x14ac:dyDescent="0.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Y31" s="74" t="s">
        <v>271</v>
      </c>
      <c r="AZ31" s="36">
        <f>SUM(AZ28:AZ30)</f>
        <v>359</v>
      </c>
      <c r="BA31" s="36">
        <f>SUM(BA28:BA30)</f>
        <v>229</v>
      </c>
      <c r="BB31" s="20">
        <f>BA31/(AZ31+BA31)</f>
        <v>0.38945578231292516</v>
      </c>
      <c r="BC31" s="8"/>
      <c r="BD31" s="27"/>
      <c r="BE31" s="11"/>
      <c r="BF31" s="15"/>
      <c r="BG31" s="15"/>
      <c r="BH31" s="15"/>
      <c r="BI31" s="15"/>
      <c r="BJ31" s="15"/>
      <c r="BK31" s="25"/>
      <c r="BL31" s="13"/>
      <c r="BM31" s="15"/>
      <c r="BR31" s="9"/>
      <c r="BS31" s="72" t="s">
        <v>271</v>
      </c>
      <c r="BU31" s="36">
        <f>SUM(BU28:BU30)</f>
        <v>5417</v>
      </c>
      <c r="BV31" s="36">
        <f t="shared" ref="BV31:CA31" si="39">SUM(BV28:BV30)</f>
        <v>1819</v>
      </c>
      <c r="BW31" s="36">
        <f t="shared" si="39"/>
        <v>264</v>
      </c>
      <c r="BX31" s="36">
        <f t="shared" si="39"/>
        <v>73</v>
      </c>
      <c r="BY31" s="36">
        <f t="shared" si="39"/>
        <v>416</v>
      </c>
      <c r="BZ31" s="36">
        <f t="shared" si="39"/>
        <v>96</v>
      </c>
      <c r="CA31" s="36">
        <f t="shared" si="39"/>
        <v>8085</v>
      </c>
      <c r="CB31" s="85">
        <f>(BV31+BW31)/CA31</f>
        <v>0.25763760049474338</v>
      </c>
      <c r="CC31" s="9"/>
      <c r="CD31" s="8"/>
      <c r="CE31" s="36">
        <f>SUM(CE28:CE30)</f>
        <v>298</v>
      </c>
      <c r="CF31" s="36">
        <f t="shared" ref="CF31:CJ31" si="40">SUM(CF28:CF30)</f>
        <v>304</v>
      </c>
      <c r="CG31" s="36">
        <f t="shared" si="40"/>
        <v>602</v>
      </c>
      <c r="CH31" s="36">
        <f t="shared" si="40"/>
        <v>144</v>
      </c>
      <c r="CI31" s="36">
        <f t="shared" si="40"/>
        <v>150</v>
      </c>
      <c r="CJ31" s="36">
        <f t="shared" si="40"/>
        <v>294</v>
      </c>
      <c r="CK31" s="20">
        <f t="shared" ref="CK31" si="41">CH31/CE31</f>
        <v>0.48322147651006714</v>
      </c>
      <c r="CL31" s="20">
        <f t="shared" ref="CL31" si="42">CI31/CF31</f>
        <v>0.49342105263157893</v>
      </c>
      <c r="CM31" s="20">
        <f>CJ31/CG31</f>
        <v>0.48837209302325579</v>
      </c>
      <c r="CN31" s="9"/>
      <c r="CO31" s="21"/>
      <c r="CP31" s="72" t="str">
        <f>AY31</f>
        <v>Kvadraturen</v>
      </c>
    </row>
    <row r="32" spans="1:94" ht="15.75" thickBot="1" x14ac:dyDescent="0.3">
      <c r="A32" s="4" t="s">
        <v>37</v>
      </c>
      <c r="B32" s="3">
        <v>585</v>
      </c>
      <c r="C32" s="3">
        <v>44.5</v>
      </c>
      <c r="D32" s="3">
        <f>C32-[1]Kristiansand!E24</f>
        <v>-2.2000000000000028</v>
      </c>
      <c r="E32" s="3">
        <v>374</v>
      </c>
      <c r="F32" s="3">
        <v>16.7</v>
      </c>
      <c r="G32" s="3">
        <v>62</v>
      </c>
      <c r="H32" s="3">
        <v>19</v>
      </c>
      <c r="I32" s="3">
        <f>H32-[1]Kristiansand!H24</f>
        <v>-4.6000000000000014</v>
      </c>
      <c r="J32" s="3">
        <v>402400</v>
      </c>
      <c r="K32" s="3">
        <f>J32-[1]Kristiansand!J24</f>
        <v>57000</v>
      </c>
      <c r="L32" s="3">
        <v>93</v>
      </c>
      <c r="M32" s="3">
        <v>3.9</v>
      </c>
      <c r="N32" s="3">
        <f>M32-[1]Kristiansand!L24</f>
        <v>-3.6</v>
      </c>
      <c r="O32" s="3">
        <v>217</v>
      </c>
      <c r="P32" s="3">
        <v>9.1</v>
      </c>
      <c r="Q32">
        <f>P32-[1]Kristiansand!L24</f>
        <v>1.5999999999999996</v>
      </c>
      <c r="R32" s="3" t="s">
        <v>70</v>
      </c>
      <c r="S32" s="3" t="s">
        <v>70</v>
      </c>
      <c r="T32" s="3"/>
      <c r="U32" s="3">
        <v>24</v>
      </c>
      <c r="V32" s="3">
        <v>6.4</v>
      </c>
      <c r="W32" s="3">
        <f>V32-[1]Kristiansand!S24</f>
        <v>1.3000000000000007</v>
      </c>
      <c r="X32" s="3">
        <v>648</v>
      </c>
      <c r="Y32" s="3">
        <v>27.1</v>
      </c>
      <c r="Z32" s="3">
        <f>Y32-[1]Kristiansand!V24</f>
        <v>5</v>
      </c>
      <c r="AA32" s="3">
        <v>41</v>
      </c>
      <c r="AB32" s="3">
        <v>3</v>
      </c>
      <c r="AC32" s="3">
        <f>AB32-[1]Kristiansand!Y24</f>
        <v>-0.89999999999999991</v>
      </c>
      <c r="AD32" s="3">
        <v>23</v>
      </c>
      <c r="AE32" s="3">
        <v>1.2</v>
      </c>
      <c r="AF32" s="3">
        <f>AE32-[1]Kristiansand!$AB$3</f>
        <v>-1.0000000000000002</v>
      </c>
      <c r="AG32" s="3">
        <v>9</v>
      </c>
      <c r="AH32" s="3">
        <v>1.6</v>
      </c>
      <c r="AI32" s="3">
        <f>AH32-[1]Kristiansand!AD24</f>
        <v>0.70000000000000007</v>
      </c>
      <c r="AJ32" s="3">
        <v>48</v>
      </c>
      <c r="AK32" s="3">
        <v>2.1</v>
      </c>
      <c r="AL32" s="3">
        <f>AK32-[1]Kristiansand!AF24</f>
        <v>0.70000000000000018</v>
      </c>
      <c r="AM32" s="3">
        <v>35</v>
      </c>
      <c r="AN32" s="3">
        <v>4.3</v>
      </c>
      <c r="AO32" s="3">
        <f>AN32-[1]Kristiansand!AH24</f>
        <v>0.20000000000000018</v>
      </c>
      <c r="AP32" s="3">
        <v>5</v>
      </c>
      <c r="AQ32" s="3">
        <v>1.3</v>
      </c>
      <c r="AR32" s="3">
        <f>AQ32-[1]Kristiansand!AJ24</f>
        <v>-0.30000000000000004</v>
      </c>
      <c r="AS32" s="3">
        <v>14</v>
      </c>
      <c r="AT32" s="3">
        <v>3.7</v>
      </c>
      <c r="AU32" s="3">
        <f>AT32-[1]Kristiansand!AL24</f>
        <v>1</v>
      </c>
      <c r="AV32" s="3">
        <v>404</v>
      </c>
      <c r="AW32" s="3">
        <v>30.7</v>
      </c>
      <c r="AX32">
        <f>AW32-[1]Kristiansand!C24</f>
        <v>-1.5999999999999979</v>
      </c>
      <c r="AY32" t="s">
        <v>98</v>
      </c>
      <c r="AZ32">
        <v>298</v>
      </c>
      <c r="BA32">
        <v>76</v>
      </c>
      <c r="BC32" s="8">
        <f>BA32/(AZ32+BA32)</f>
        <v>0.20320855614973263</v>
      </c>
      <c r="BD32" s="27">
        <f>BC32-[1]Kristiansand!AY24</f>
        <v>4.0966668244127896E-2</v>
      </c>
      <c r="BE32" s="11" t="s">
        <v>98</v>
      </c>
      <c r="BF32" s="15">
        <v>5.5107816711590285</v>
      </c>
      <c r="BG32" s="15">
        <v>3.9600900000000001</v>
      </c>
      <c r="BH32" s="15">
        <v>4.4878706199460918</v>
      </c>
      <c r="BI32" s="15">
        <f t="shared" si="6"/>
        <v>1.2680370909547802</v>
      </c>
      <c r="BJ32" s="15">
        <f t="shared" si="7"/>
        <v>0.73196290904521977</v>
      </c>
      <c r="BK32" s="25">
        <v>2.6276571713681722</v>
      </c>
      <c r="BL32" s="13">
        <f>BF32-[1]Kristiansand!AN24</f>
        <v>0.14318167115902813</v>
      </c>
      <c r="BM32" s="15">
        <f>BH32-[1]Kristiansand!AS24</f>
        <v>0.16644204851752242</v>
      </c>
      <c r="BN32" t="s">
        <v>98</v>
      </c>
      <c r="BO32">
        <v>2458</v>
      </c>
      <c r="BP32">
        <v>123</v>
      </c>
      <c r="BQ32">
        <v>2581</v>
      </c>
      <c r="BR32" s="9">
        <f t="shared" si="2"/>
        <v>4.7655947307245254E-2</v>
      </c>
      <c r="BS32" t="s">
        <v>183</v>
      </c>
      <c r="BT32">
        <v>0</v>
      </c>
      <c r="BU32">
        <v>2155</v>
      </c>
      <c r="BV32">
        <v>214</v>
      </c>
      <c r="BW32">
        <v>26</v>
      </c>
      <c r="BX32">
        <v>26</v>
      </c>
      <c r="BY32">
        <v>133</v>
      </c>
      <c r="BZ32">
        <v>27</v>
      </c>
      <c r="CA32">
        <v>2581</v>
      </c>
      <c r="CC32" s="9">
        <f t="shared" si="3"/>
        <v>9.2987214258039519E-2</v>
      </c>
      <c r="CD32" s="8">
        <f t="shared" si="4"/>
        <v>4.5331266950794265E-2</v>
      </c>
      <c r="CE32" s="16">
        <v>130</v>
      </c>
      <c r="CF32">
        <v>140</v>
      </c>
      <c r="CG32" s="19">
        <f t="shared" si="8"/>
        <v>270</v>
      </c>
      <c r="CH32" s="18">
        <v>23</v>
      </c>
      <c r="CI32" s="18">
        <v>21</v>
      </c>
      <c r="CJ32" s="19">
        <f t="shared" si="9"/>
        <v>44</v>
      </c>
      <c r="CK32" s="8">
        <f t="shared" si="10"/>
        <v>0.17692307692307693</v>
      </c>
      <c r="CL32" s="8">
        <f t="shared" si="11"/>
        <v>0.15</v>
      </c>
      <c r="CM32" s="8"/>
      <c r="CN32" s="9">
        <f t="shared" si="12"/>
        <v>0.16296296296296298</v>
      </c>
      <c r="CO32" s="21">
        <f>CN32-[1]Kristiansand!BG24</f>
        <v>-5.5763628797336484E-3</v>
      </c>
      <c r="CP32" t="s">
        <v>183</v>
      </c>
    </row>
    <row r="33" spans="1:94" ht="15.75" thickBot="1" x14ac:dyDescent="0.3">
      <c r="A33" s="4" t="s">
        <v>38</v>
      </c>
      <c r="B33" s="3">
        <v>342</v>
      </c>
      <c r="C33" s="3">
        <v>38</v>
      </c>
      <c r="D33" s="3">
        <f>C33-[1]Kristiansand!E25</f>
        <v>-5.2000000000000028</v>
      </c>
      <c r="E33" s="3">
        <v>275</v>
      </c>
      <c r="F33" s="3">
        <v>17.600000000000001</v>
      </c>
      <c r="G33" s="3">
        <v>53</v>
      </c>
      <c r="H33" s="3">
        <v>15.2</v>
      </c>
      <c r="I33" s="3">
        <f>H33-[1]Kristiansand!H25</f>
        <v>-9.3000000000000007</v>
      </c>
      <c r="J33" s="3">
        <v>371400</v>
      </c>
      <c r="K33" s="3">
        <f>J33-[1]Kristiansand!J25</f>
        <v>42700</v>
      </c>
      <c r="L33" s="3">
        <v>89</v>
      </c>
      <c r="M33" s="3">
        <v>4.9000000000000004</v>
      </c>
      <c r="N33" s="3">
        <f>M33-[1]Kristiansand!L25</f>
        <v>-4.1999999999999993</v>
      </c>
      <c r="O33" s="3">
        <v>194</v>
      </c>
      <c r="P33" s="3">
        <v>10.6</v>
      </c>
      <c r="Q33">
        <f>P33-[1]Kristiansand!L25</f>
        <v>1.5</v>
      </c>
      <c r="R33" s="3">
        <v>21</v>
      </c>
      <c r="S33" s="3">
        <v>4.5</v>
      </c>
      <c r="T33" s="3">
        <f>S33-[1]Kristiansand!Q25</f>
        <v>0</v>
      </c>
      <c r="U33" s="3">
        <v>53</v>
      </c>
      <c r="V33" s="3">
        <v>11.3</v>
      </c>
      <c r="W33" s="3">
        <f>V33-[1]Kristiansand!S25</f>
        <v>2.3000000000000007</v>
      </c>
      <c r="X33" s="3">
        <v>598</v>
      </c>
      <c r="Y33" s="3">
        <v>32.6</v>
      </c>
      <c r="Z33" s="3">
        <f>Y33-[1]Kristiansand!V25</f>
        <v>7.2000000000000028</v>
      </c>
      <c r="AA33" s="3">
        <v>45</v>
      </c>
      <c r="AB33" s="3">
        <v>3.7</v>
      </c>
      <c r="AC33" s="3">
        <f>AB33-[1]Kristiansand!Y25</f>
        <v>-1.7999999999999998</v>
      </c>
      <c r="AD33" s="3">
        <v>11</v>
      </c>
      <c r="AE33" s="3">
        <v>0.7</v>
      </c>
      <c r="AF33" s="3">
        <f>AE33-[1]Kristiansand!$AB$3</f>
        <v>-1.5000000000000002</v>
      </c>
      <c r="AG33" s="3" t="s">
        <v>70</v>
      </c>
      <c r="AH33" s="3" t="s">
        <v>70</v>
      </c>
      <c r="AI33" s="3" t="e">
        <f>AH33-[1]Kristiansand!AD25</f>
        <v>#VALUE!</v>
      </c>
      <c r="AJ33" s="3">
        <v>32</v>
      </c>
      <c r="AK33" s="3">
        <v>2.1</v>
      </c>
      <c r="AL33" s="3">
        <f>AK33-[1]Kristiansand!AF25</f>
        <v>-0.39999999999999991</v>
      </c>
      <c r="AM33" s="3">
        <v>23</v>
      </c>
      <c r="AN33" s="3">
        <v>2.6</v>
      </c>
      <c r="AO33" s="3">
        <f>AN33-[1]Kristiansand!AH25</f>
        <v>1.1000000000000001</v>
      </c>
      <c r="AP33" s="3" t="s">
        <v>70</v>
      </c>
      <c r="AQ33" s="3" t="s">
        <v>70</v>
      </c>
      <c r="AR33" s="3" t="e">
        <f>AQ33-[1]Kristiansand!AJ25</f>
        <v>#VALUE!</v>
      </c>
      <c r="AS33" s="3">
        <v>18</v>
      </c>
      <c r="AT33" s="3">
        <v>3.8</v>
      </c>
      <c r="AU33" s="3">
        <f>AT33-[1]Kristiansand!AL25</f>
        <v>0</v>
      </c>
      <c r="AV33" s="3">
        <v>188</v>
      </c>
      <c r="AW33" s="3">
        <v>21.2</v>
      </c>
      <c r="AX33">
        <f>AW33-[1]Kristiansand!C25</f>
        <v>1</v>
      </c>
      <c r="AY33" s="77" t="s">
        <v>99</v>
      </c>
      <c r="AZ33" s="60">
        <v>347</v>
      </c>
      <c r="BA33" s="60">
        <v>117</v>
      </c>
      <c r="BB33" s="62">
        <f>BC33</f>
        <v>0.25215517241379309</v>
      </c>
      <c r="BC33" s="8">
        <f>BA33/(AZ33+BA33)</f>
        <v>0.25215517241379309</v>
      </c>
      <c r="BD33" s="27">
        <f>BC33-[1]Kristiansand!AY25</f>
        <v>-8.6206896551724144E-2</v>
      </c>
      <c r="BE33" s="11" t="s">
        <v>99</v>
      </c>
      <c r="BF33" s="15">
        <v>5.1761487964989028</v>
      </c>
      <c r="BG33" s="15">
        <v>3.8635100000000002</v>
      </c>
      <c r="BH33" s="15">
        <v>4.1684901531728658</v>
      </c>
      <c r="BI33" s="15">
        <f t="shared" si="6"/>
        <v>1.1777969052874477</v>
      </c>
      <c r="BJ33" s="15">
        <f t="shared" si="7"/>
        <v>0.82220309471255226</v>
      </c>
      <c r="BK33" s="25">
        <v>2.5140073632312419</v>
      </c>
      <c r="BL33" s="13">
        <f>BF33-[1]Kristiansand!AN25</f>
        <v>0.32664879649890288</v>
      </c>
      <c r="BM33" s="15">
        <f>BH33-[1]Kristiansand!AS25</f>
        <v>0.31574290042561115</v>
      </c>
      <c r="BN33" t="s">
        <v>99</v>
      </c>
      <c r="BO33">
        <v>1841</v>
      </c>
      <c r="BP33">
        <v>118</v>
      </c>
      <c r="BQ33">
        <v>1959</v>
      </c>
      <c r="BR33" s="9">
        <f t="shared" si="2"/>
        <v>6.0234813680449209E-2</v>
      </c>
      <c r="BS33" s="72" t="s">
        <v>184</v>
      </c>
      <c r="BT33">
        <v>0</v>
      </c>
      <c r="BU33">
        <v>1561</v>
      </c>
      <c r="BV33">
        <v>191</v>
      </c>
      <c r="BW33">
        <v>37</v>
      </c>
      <c r="BX33">
        <v>19</v>
      </c>
      <c r="BY33">
        <v>123</v>
      </c>
      <c r="BZ33">
        <v>28</v>
      </c>
      <c r="CA33">
        <v>1959</v>
      </c>
      <c r="CB33" s="85">
        <f>(BV33+BW33)/CA33</f>
        <v>0.11638591117917305</v>
      </c>
      <c r="CC33" s="9">
        <f t="shared" si="3"/>
        <v>0.11638591117917305</v>
      </c>
      <c r="CD33" s="8">
        <f t="shared" si="4"/>
        <v>5.6151097498723837E-2</v>
      </c>
      <c r="CE33" s="16">
        <v>175</v>
      </c>
      <c r="CF33">
        <v>180</v>
      </c>
      <c r="CG33" s="19">
        <f t="shared" si="8"/>
        <v>355</v>
      </c>
      <c r="CH33" s="18">
        <v>21</v>
      </c>
      <c r="CI33" s="18">
        <v>24</v>
      </c>
      <c r="CJ33" s="19">
        <f t="shared" si="9"/>
        <v>45</v>
      </c>
      <c r="CK33" s="8">
        <f t="shared" si="10"/>
        <v>0.12</v>
      </c>
      <c r="CL33" s="8">
        <f t="shared" si="11"/>
        <v>0.13333333333333333</v>
      </c>
      <c r="CM33" s="8">
        <f>CN33</f>
        <v>0.12676056338028169</v>
      </c>
      <c r="CN33" s="9">
        <f t="shared" si="12"/>
        <v>0.12676056338028169</v>
      </c>
      <c r="CO33" s="21">
        <f>CN33-[1]Kristiansand!BG25</f>
        <v>-8.4419560843320807E-2</v>
      </c>
      <c r="CP33" s="72" t="s">
        <v>184</v>
      </c>
    </row>
    <row r="34" spans="1:94" ht="15.75" thickBot="1" x14ac:dyDescent="0.3">
      <c r="A34" s="4" t="s">
        <v>39</v>
      </c>
      <c r="B34" s="3">
        <v>1088</v>
      </c>
      <c r="C34" s="3">
        <v>57.3</v>
      </c>
      <c r="D34" s="3">
        <f>C34-[1]Kristiansand!E26</f>
        <v>-4.1000000000000014</v>
      </c>
      <c r="E34" s="3">
        <v>442</v>
      </c>
      <c r="F34" s="3">
        <v>16.3</v>
      </c>
      <c r="G34" s="3">
        <v>118</v>
      </c>
      <c r="H34" s="3">
        <v>15.6</v>
      </c>
      <c r="I34" s="3">
        <f>H34-[1]Kristiansand!H26</f>
        <v>-3.7000000000000011</v>
      </c>
      <c r="J34" s="3">
        <v>335100</v>
      </c>
      <c r="K34" s="3">
        <f>J34-[1]Kristiansand!J26</f>
        <v>44100</v>
      </c>
      <c r="L34" s="3">
        <v>180</v>
      </c>
      <c r="M34" s="3">
        <v>6.5</v>
      </c>
      <c r="N34" s="3">
        <f>M34-[1]Kristiansand!L26</f>
        <v>-7.1999999999999993</v>
      </c>
      <c r="O34" s="3">
        <v>371</v>
      </c>
      <c r="P34" s="3">
        <v>13.3</v>
      </c>
      <c r="Q34">
        <f>P34-[1]Kristiansand!L26</f>
        <v>-0.39999999999999858</v>
      </c>
      <c r="R34" s="3">
        <v>25</v>
      </c>
      <c r="S34" s="3">
        <v>6.2</v>
      </c>
      <c r="T34" s="3">
        <f>S34-[1]Kristiansand!Q26</f>
        <v>-2.4999999999999991</v>
      </c>
      <c r="U34" s="3">
        <v>46</v>
      </c>
      <c r="V34" s="3">
        <v>11.4</v>
      </c>
      <c r="W34" s="3">
        <f>V34-[1]Kristiansand!S26</f>
        <v>-4.9999999999999982</v>
      </c>
      <c r="X34" s="3">
        <v>732</v>
      </c>
      <c r="Y34" s="3">
        <v>26.3</v>
      </c>
      <c r="Z34" s="3">
        <f>Y34-[1]Kristiansand!V26</f>
        <v>0.30000000000000071</v>
      </c>
      <c r="AA34" s="3">
        <v>82</v>
      </c>
      <c r="AB34" s="3">
        <v>4.3</v>
      </c>
      <c r="AC34" s="3">
        <f>AB34-[1]Kristiansand!Y26</f>
        <v>-1.2999999999999998</v>
      </c>
      <c r="AD34" s="3">
        <v>40</v>
      </c>
      <c r="AE34" s="3">
        <v>1.6</v>
      </c>
      <c r="AF34" s="3">
        <f>AE34-[1]Kristiansand!$AB$3</f>
        <v>-0.60000000000000009</v>
      </c>
      <c r="AG34" s="3">
        <v>12</v>
      </c>
      <c r="AH34" s="3">
        <v>1.2</v>
      </c>
      <c r="AI34" s="3">
        <f>AH34-[1]Kristiansand!AD26</f>
        <v>-1.4000000000000001</v>
      </c>
      <c r="AJ34" s="3">
        <v>67</v>
      </c>
      <c r="AK34" s="3">
        <v>2.5</v>
      </c>
      <c r="AL34" s="3">
        <f>AK34-[1]Kristiansand!AF26</f>
        <v>-0.20000000000000018</v>
      </c>
      <c r="AM34" s="3">
        <v>42</v>
      </c>
      <c r="AN34" s="3">
        <v>2.7</v>
      </c>
      <c r="AO34" s="3">
        <f>AN34-[1]Kristiansand!AH26</f>
        <v>0.80000000000000027</v>
      </c>
      <c r="AP34" s="3">
        <v>7</v>
      </c>
      <c r="AQ34" s="3">
        <v>1</v>
      </c>
      <c r="AR34" s="3">
        <f>AQ34-[1]Kristiansand!AJ26</f>
        <v>-0.8</v>
      </c>
      <c r="AS34" s="3">
        <v>18</v>
      </c>
      <c r="AT34" s="3">
        <v>4.3</v>
      </c>
      <c r="AU34" s="3">
        <f>AT34-[1]Kristiansand!AL26</f>
        <v>2.4</v>
      </c>
      <c r="AV34" s="3">
        <v>563</v>
      </c>
      <c r="AW34" s="3">
        <v>29.7</v>
      </c>
      <c r="AX34">
        <f>AW34-[1]Kristiansand!C26</f>
        <v>2.5</v>
      </c>
      <c r="AY34" t="s">
        <v>100</v>
      </c>
      <c r="AZ34">
        <v>285</v>
      </c>
      <c r="BA34">
        <v>127</v>
      </c>
      <c r="BC34" s="8">
        <f>BA34/(AZ34+BA34)</f>
        <v>0.30825242718446599</v>
      </c>
      <c r="BD34" s="27">
        <f>BC34-[1]Kristiansand!AY26</f>
        <v>-7.0319001386962565E-2</v>
      </c>
      <c r="BE34" s="11" t="s">
        <v>100</v>
      </c>
      <c r="BF34" s="15">
        <v>5.5945945945945921</v>
      </c>
      <c r="BG34" s="15">
        <v>3.8618700000000001</v>
      </c>
      <c r="BH34" s="15">
        <v>4.4938574938574947</v>
      </c>
      <c r="BI34" s="15">
        <f t="shared" si="6"/>
        <v>1.2697286678341999</v>
      </c>
      <c r="BJ34" s="15">
        <f t="shared" si="7"/>
        <v>0.73027133216580009</v>
      </c>
      <c r="BK34" s="25">
        <v>2.5363051768439315</v>
      </c>
      <c r="BL34" s="13">
        <f>BF34-[1]Kristiansand!AN26</f>
        <v>0.29289459459459177</v>
      </c>
      <c r="BM34" s="15">
        <f>BH34-[1]Kristiansand!AS26</f>
        <v>0.2150113400113387</v>
      </c>
      <c r="BN34" t="s">
        <v>100</v>
      </c>
      <c r="BO34">
        <v>2821</v>
      </c>
      <c r="BP34">
        <v>286</v>
      </c>
      <c r="BQ34">
        <v>3107</v>
      </c>
      <c r="BR34" s="9">
        <f t="shared" si="2"/>
        <v>9.2050209205020925E-2</v>
      </c>
      <c r="BS34" t="s">
        <v>185</v>
      </c>
      <c r="BT34">
        <v>0</v>
      </c>
      <c r="BU34">
        <v>2408</v>
      </c>
      <c r="BV34">
        <v>420</v>
      </c>
      <c r="BW34">
        <v>57</v>
      </c>
      <c r="BX34">
        <v>25</v>
      </c>
      <c r="BY34">
        <v>169</v>
      </c>
      <c r="BZ34">
        <v>28</v>
      </c>
      <c r="CA34">
        <v>3107</v>
      </c>
      <c r="CC34" s="9">
        <f t="shared" si="3"/>
        <v>0.15352429996781461</v>
      </c>
      <c r="CD34" s="8">
        <f t="shared" si="4"/>
        <v>6.1474090762793684E-2</v>
      </c>
      <c r="CE34" s="16">
        <v>200</v>
      </c>
      <c r="CF34">
        <v>205</v>
      </c>
      <c r="CG34" s="19">
        <f t="shared" si="8"/>
        <v>405</v>
      </c>
      <c r="CH34" s="18">
        <v>51</v>
      </c>
      <c r="CI34" s="18">
        <v>67</v>
      </c>
      <c r="CJ34" s="19">
        <f t="shared" si="9"/>
        <v>118</v>
      </c>
      <c r="CK34" s="8">
        <f t="shared" si="10"/>
        <v>0.255</v>
      </c>
      <c r="CL34" s="8">
        <f t="shared" si="11"/>
        <v>0.32682926829268294</v>
      </c>
      <c r="CM34" s="8"/>
      <c r="CN34" s="9">
        <f t="shared" si="12"/>
        <v>0.29135802469135802</v>
      </c>
      <c r="CO34" s="21">
        <f>CN34-[1]Kristiansand!BG26</f>
        <v>2.8500881834215175E-2</v>
      </c>
      <c r="CP34" t="s">
        <v>185</v>
      </c>
    </row>
    <row r="35" spans="1:94" ht="15.75" thickBot="1" x14ac:dyDescent="0.3">
      <c r="A35" s="4" t="s">
        <v>40</v>
      </c>
      <c r="B35" s="3">
        <v>899</v>
      </c>
      <c r="C35" s="3">
        <v>46.6</v>
      </c>
      <c r="D35" s="3">
        <f>C35-[1]Kristiansand!E27</f>
        <v>-1</v>
      </c>
      <c r="E35" s="3">
        <v>372</v>
      </c>
      <c r="F35" s="3">
        <v>12.2</v>
      </c>
      <c r="G35" s="3">
        <v>113</v>
      </c>
      <c r="H35" s="3">
        <v>13.9</v>
      </c>
      <c r="I35" s="3">
        <f>H35-[1]Kristiansand!H27</f>
        <v>-4.4999999999999982</v>
      </c>
      <c r="J35" s="3">
        <v>362500</v>
      </c>
      <c r="K35" s="3">
        <f>J35-[1]Kristiansand!J27</f>
        <v>35500</v>
      </c>
      <c r="L35" s="3">
        <v>210</v>
      </c>
      <c r="M35" s="3">
        <v>7.4</v>
      </c>
      <c r="N35" s="3">
        <f>M35-[1]Kristiansand!L27</f>
        <v>-4.1999999999999993</v>
      </c>
      <c r="O35" s="3">
        <v>322</v>
      </c>
      <c r="P35" s="3">
        <v>11.3</v>
      </c>
      <c r="Q35">
        <f>P35-[1]Kristiansand!L27</f>
        <v>-0.29999999999999893</v>
      </c>
      <c r="R35" s="3">
        <v>43</v>
      </c>
      <c r="S35" s="3">
        <v>9.1</v>
      </c>
      <c r="T35" s="3">
        <f>S35-[1]Kristiansand!Q27</f>
        <v>2.8</v>
      </c>
      <c r="U35" s="3">
        <v>57</v>
      </c>
      <c r="V35" s="3">
        <v>12.1</v>
      </c>
      <c r="W35" s="3">
        <f>V35-[1]Kristiansand!S27</f>
        <v>0.79999999999999893</v>
      </c>
      <c r="X35" s="3">
        <v>754</v>
      </c>
      <c r="Y35" s="3">
        <v>26.5</v>
      </c>
      <c r="Z35" s="3">
        <f>Y35-[1]Kristiansand!V27</f>
        <v>5.1000000000000014</v>
      </c>
      <c r="AA35" s="3">
        <v>69</v>
      </c>
      <c r="AB35" s="3">
        <v>3.8</v>
      </c>
      <c r="AC35" s="3">
        <f>AB35-[1]Kristiansand!Y27</f>
        <v>-1</v>
      </c>
      <c r="AD35" s="3">
        <v>29</v>
      </c>
      <c r="AE35" s="3">
        <v>1</v>
      </c>
      <c r="AF35" s="3">
        <f>AE35-[1]Kristiansand!$AB$3</f>
        <v>-1.2000000000000002</v>
      </c>
      <c r="AG35" s="3">
        <v>14</v>
      </c>
      <c r="AH35" s="3">
        <v>1.2</v>
      </c>
      <c r="AI35" s="3">
        <f>AH35-[1]Kristiansand!AD27</f>
        <v>-0.7</v>
      </c>
      <c r="AJ35" s="3">
        <v>54</v>
      </c>
      <c r="AK35" s="3">
        <v>1.8</v>
      </c>
      <c r="AL35" s="3">
        <f>AK35-[1]Kristiansand!AF27</f>
        <v>0.30000000000000004</v>
      </c>
      <c r="AM35" s="3">
        <v>40</v>
      </c>
      <c r="AN35" s="3">
        <v>2.4</v>
      </c>
      <c r="AO35" s="3">
        <f>AN35-[1]Kristiansand!AH27</f>
        <v>0.19999999999999973</v>
      </c>
      <c r="AP35" s="3">
        <v>4</v>
      </c>
      <c r="AQ35" s="3">
        <v>0.5</v>
      </c>
      <c r="AR35" s="3">
        <f>AQ35-[1]Kristiansand!AJ27</f>
        <v>-3.5999999999999996</v>
      </c>
      <c r="AS35" s="3">
        <v>15</v>
      </c>
      <c r="AT35" s="3">
        <v>3</v>
      </c>
      <c r="AU35" s="3">
        <f>AT35-[1]Kristiansand!AL27</f>
        <v>-0.89999999999999991</v>
      </c>
      <c r="AV35" s="3">
        <v>804</v>
      </c>
      <c r="AW35" s="3">
        <v>41.9</v>
      </c>
      <c r="AX35">
        <f>AW35-[1]Kristiansand!C27</f>
        <v>4.6999999999999957</v>
      </c>
      <c r="AY35" t="s">
        <v>101</v>
      </c>
      <c r="AZ35">
        <v>361</v>
      </c>
      <c r="BA35">
        <v>128</v>
      </c>
      <c r="BC35" s="8">
        <f>BA35/(AZ35+BA35)</f>
        <v>0.26175869120654399</v>
      </c>
      <c r="BD35" s="27">
        <f>BC35-[1]Kristiansand!AY27</f>
        <v>3.6020294582071427E-2</v>
      </c>
      <c r="BE35" s="11" t="s">
        <v>101</v>
      </c>
      <c r="BF35" s="15">
        <v>5.9023354564755834</v>
      </c>
      <c r="BG35" s="15">
        <v>3.7816800000000002</v>
      </c>
      <c r="BH35" s="15">
        <v>4.6963906581740984</v>
      </c>
      <c r="BI35" s="15">
        <f t="shared" si="6"/>
        <v>1.3269539281526397</v>
      </c>
      <c r="BJ35" s="15">
        <f t="shared" si="7"/>
        <v>0.67304607184736032</v>
      </c>
      <c r="BK35" s="25">
        <v>2.5338490879002578</v>
      </c>
      <c r="BL35" s="13">
        <f>BF35-[1]Kristiansand!AN27</f>
        <v>0.62763545647558328</v>
      </c>
      <c r="BM35" s="15">
        <f>BH35-[1]Kristiansand!AS27</f>
        <v>0.49235478373463781</v>
      </c>
      <c r="BN35" t="s">
        <v>101</v>
      </c>
      <c r="BO35">
        <v>3200</v>
      </c>
      <c r="BP35">
        <v>228</v>
      </c>
      <c r="BQ35">
        <v>3428</v>
      </c>
      <c r="BR35" s="9">
        <f t="shared" si="2"/>
        <v>6.6511085180863475E-2</v>
      </c>
      <c r="BS35" t="s">
        <v>186</v>
      </c>
      <c r="BT35">
        <v>0</v>
      </c>
      <c r="BU35">
        <v>2665</v>
      </c>
      <c r="BV35">
        <v>396</v>
      </c>
      <c r="BW35">
        <v>75</v>
      </c>
      <c r="BX35">
        <v>27</v>
      </c>
      <c r="BY35">
        <v>223</v>
      </c>
      <c r="BZ35">
        <v>42</v>
      </c>
      <c r="CA35">
        <v>3428</v>
      </c>
      <c r="CC35" s="9">
        <f t="shared" si="3"/>
        <v>0.13739789964994165</v>
      </c>
      <c r="CD35" s="8">
        <f t="shared" si="4"/>
        <v>7.0886814469078172E-2</v>
      </c>
      <c r="CE35" s="16">
        <v>187</v>
      </c>
      <c r="CF35">
        <v>187</v>
      </c>
      <c r="CG35" s="19">
        <f t="shared" si="8"/>
        <v>374</v>
      </c>
      <c r="CH35" s="18">
        <v>43</v>
      </c>
      <c r="CI35" s="18">
        <v>42</v>
      </c>
      <c r="CJ35" s="19">
        <f t="shared" si="9"/>
        <v>85</v>
      </c>
      <c r="CK35" s="8">
        <f t="shared" si="10"/>
        <v>0.22994652406417113</v>
      </c>
      <c r="CL35" s="8">
        <f t="shared" si="11"/>
        <v>0.22459893048128343</v>
      </c>
      <c r="CM35" s="8"/>
      <c r="CN35" s="9">
        <f t="shared" si="12"/>
        <v>0.22727272727272727</v>
      </c>
      <c r="CO35" s="21">
        <f>CN35-[1]Kristiansand!BG27</f>
        <v>1.6161616161616155E-2</v>
      </c>
      <c r="CP35" t="s">
        <v>186</v>
      </c>
    </row>
    <row r="36" spans="1:94" ht="15.75" thickBot="1" x14ac:dyDescent="0.3">
      <c r="A36" s="4" t="s">
        <v>41</v>
      </c>
      <c r="B36" s="3">
        <v>190</v>
      </c>
      <c r="C36" s="3">
        <v>32.9</v>
      </c>
      <c r="D36" s="3">
        <f>C36-[1]Kristiansand!E28</f>
        <v>1.8999999999999986</v>
      </c>
      <c r="E36" s="3">
        <v>171</v>
      </c>
      <c r="F36" s="3">
        <v>15.6</v>
      </c>
      <c r="G36" s="3">
        <v>50</v>
      </c>
      <c r="H36" s="3">
        <v>24.5</v>
      </c>
      <c r="I36" s="3">
        <f>H36-[1]Kristiansand!H28</f>
        <v>-2.1000000000000014</v>
      </c>
      <c r="J36" s="3">
        <v>375400</v>
      </c>
      <c r="K36" s="3">
        <f>J36-[1]Kristiansand!J28</f>
        <v>32400</v>
      </c>
      <c r="L36" s="3">
        <v>47</v>
      </c>
      <c r="M36" s="3">
        <v>3.6</v>
      </c>
      <c r="N36" s="3">
        <f>M36-[1]Kristiansand!L28</f>
        <v>-3.4999999999999996</v>
      </c>
      <c r="O36" s="3">
        <v>108</v>
      </c>
      <c r="P36" s="3">
        <v>8.3000000000000007</v>
      </c>
      <c r="Q36">
        <f>P36-[1]Kristiansand!L28</f>
        <v>1.2000000000000011</v>
      </c>
      <c r="R36" s="3" t="s">
        <v>70</v>
      </c>
      <c r="S36" s="3" t="s">
        <v>70</v>
      </c>
      <c r="T36" s="3"/>
      <c r="U36" s="3">
        <v>24</v>
      </c>
      <c r="V36" s="3">
        <v>6.9</v>
      </c>
      <c r="W36" s="3">
        <f>V36-[1]Kristiansand!S28</f>
        <v>2.3000000000000007</v>
      </c>
      <c r="X36" s="3">
        <v>401</v>
      </c>
      <c r="Y36" s="3">
        <v>30.8</v>
      </c>
      <c r="Z36" s="3">
        <f>Y36-[1]Kristiansand!V28</f>
        <v>5.6000000000000014</v>
      </c>
      <c r="AA36" s="3">
        <v>45</v>
      </c>
      <c r="AB36" s="3">
        <v>5.4</v>
      </c>
      <c r="AC36" s="3">
        <f>AB36-[1]Kristiansand!Y28</f>
        <v>0.30000000000000071</v>
      </c>
      <c r="AD36" s="3">
        <v>17</v>
      </c>
      <c r="AE36" s="3">
        <v>1.6</v>
      </c>
      <c r="AF36" s="3">
        <f>AE36-[1]Kristiansand!$AB$3</f>
        <v>-0.60000000000000009</v>
      </c>
      <c r="AG36" s="3">
        <v>6</v>
      </c>
      <c r="AH36" s="3">
        <v>1.6</v>
      </c>
      <c r="AI36" s="3">
        <f>AH36-[1]Kristiansand!AD28</f>
        <v>-0.69999999999999973</v>
      </c>
      <c r="AJ36" s="3">
        <v>20</v>
      </c>
      <c r="AK36" s="3">
        <v>1.9</v>
      </c>
      <c r="AL36" s="3">
        <f>AK36-[1]Kristiansand!AF28</f>
        <v>0.29999999999999982</v>
      </c>
      <c r="AM36" s="3">
        <v>6</v>
      </c>
      <c r="AN36" s="3">
        <v>1.1000000000000001</v>
      </c>
      <c r="AO36" s="3">
        <f>AN36-[1]Kristiansand!AH28</f>
        <v>-0.79999999999999982</v>
      </c>
      <c r="AP36" s="3" t="s">
        <v>70</v>
      </c>
      <c r="AQ36" s="3" t="s">
        <v>70</v>
      </c>
      <c r="AR36" s="3" t="e">
        <f>AQ36-[1]Kristiansand!AJ28</f>
        <v>#VALUE!</v>
      </c>
      <c r="AS36" s="3" t="s">
        <v>70</v>
      </c>
      <c r="AT36" s="3" t="s">
        <v>70</v>
      </c>
      <c r="AU36" s="3" t="e">
        <f>AT36-[1]Kristiansand!AL28</f>
        <v>#VALUE!</v>
      </c>
      <c r="AV36" s="3">
        <v>141</v>
      </c>
      <c r="AW36" s="3">
        <v>24.8</v>
      </c>
      <c r="AX36">
        <f>AW36-[1]Kristiansand!C28</f>
        <v>5.1000000000000014</v>
      </c>
      <c r="AY36" s="84" t="s">
        <v>102</v>
      </c>
      <c r="AZ36" s="61">
        <v>286</v>
      </c>
      <c r="BA36" s="61">
        <v>56</v>
      </c>
      <c r="BB36" s="61"/>
      <c r="BC36" s="8">
        <f>BA36/(AZ36+BA36)</f>
        <v>0.16374269005847952</v>
      </c>
      <c r="BD36" s="27">
        <f>BC36-[1]Kristiansand!AY28</f>
        <v>3.1366294524189098E-3</v>
      </c>
      <c r="BE36" s="11" t="s">
        <v>102</v>
      </c>
      <c r="BF36" s="15">
        <v>6.3387096774193532</v>
      </c>
      <c r="BG36" s="15">
        <v>3.20621</v>
      </c>
      <c r="BH36" s="15">
        <v>4.9325513196480966</v>
      </c>
      <c r="BI36" s="15">
        <f t="shared" si="6"/>
        <v>1.3936805572231192</v>
      </c>
      <c r="BJ36" s="15">
        <f t="shared" si="7"/>
        <v>0.60631944277688077</v>
      </c>
      <c r="BK36" s="25">
        <v>2.1757004824355564</v>
      </c>
      <c r="BL36" s="13">
        <f>BF36-[1]Kristiansand!AN28</f>
        <v>0.63420967741935286</v>
      </c>
      <c r="BM36" s="15">
        <f>BH36-[1]Kristiansand!AS28</f>
        <v>0.47497556207233949</v>
      </c>
      <c r="BN36" t="s">
        <v>102</v>
      </c>
      <c r="BO36">
        <v>1325</v>
      </c>
      <c r="BP36">
        <v>46</v>
      </c>
      <c r="BQ36">
        <v>1371</v>
      </c>
      <c r="BR36" s="9">
        <f t="shared" si="2"/>
        <v>3.3552151714077313E-2</v>
      </c>
      <c r="BS36" s="72" t="s">
        <v>187</v>
      </c>
      <c r="BT36">
        <v>0</v>
      </c>
      <c r="BU36">
        <v>1168</v>
      </c>
      <c r="BV36">
        <v>100</v>
      </c>
      <c r="BW36">
        <v>9</v>
      </c>
      <c r="BX36">
        <v>13</v>
      </c>
      <c r="BY36">
        <v>65</v>
      </c>
      <c r="BZ36">
        <v>16</v>
      </c>
      <c r="CA36">
        <v>1371</v>
      </c>
      <c r="CB36" s="85">
        <f>(BV36+BW36)/CA36</f>
        <v>7.9504011670313637E-2</v>
      </c>
      <c r="CC36" s="9">
        <f t="shared" si="3"/>
        <v>7.9504011670313637E-2</v>
      </c>
      <c r="CD36" s="8">
        <f t="shared" si="4"/>
        <v>4.5951859956236324E-2</v>
      </c>
      <c r="CE36" s="16">
        <v>125</v>
      </c>
      <c r="CF36">
        <v>129</v>
      </c>
      <c r="CG36" s="19">
        <f t="shared" si="8"/>
        <v>254</v>
      </c>
      <c r="CH36" s="18">
        <v>21</v>
      </c>
      <c r="CI36" s="18">
        <v>7</v>
      </c>
      <c r="CJ36" s="19">
        <f t="shared" si="9"/>
        <v>28</v>
      </c>
      <c r="CK36" s="8">
        <f t="shared" si="10"/>
        <v>0.16800000000000001</v>
      </c>
      <c r="CL36" s="8">
        <f t="shared" si="11"/>
        <v>5.4263565891472867E-2</v>
      </c>
      <c r="CM36" s="8">
        <f>CN36</f>
        <v>0.11023622047244094</v>
      </c>
      <c r="CN36" s="9">
        <f t="shared" si="12"/>
        <v>0.11023622047244094</v>
      </c>
      <c r="CO36" s="21">
        <f>CN36-[1]Kristiansand!BG28</f>
        <v>-8.1068127353646019E-2</v>
      </c>
      <c r="CP36" s="72" t="s">
        <v>187</v>
      </c>
    </row>
    <row r="37" spans="1:94" ht="15.75" thickBot="1" x14ac:dyDescent="0.3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Y37" s="72" t="s">
        <v>272</v>
      </c>
      <c r="AZ37" s="36">
        <f>AZ32+AZ34+AZ35</f>
        <v>944</v>
      </c>
      <c r="BA37" s="36">
        <f>BA32+BA34+BA35</f>
        <v>331</v>
      </c>
      <c r="BB37" s="20">
        <f>BA37/(AZ37+BA37)</f>
        <v>0.25960784313725488</v>
      </c>
      <c r="BC37" s="8"/>
      <c r="BD37" s="27"/>
      <c r="BE37" s="11"/>
      <c r="BF37" s="15"/>
      <c r="BG37" s="15"/>
      <c r="BH37" s="15"/>
      <c r="BI37" s="15"/>
      <c r="BJ37" s="15"/>
      <c r="BK37" s="25"/>
      <c r="BL37" s="13"/>
      <c r="BM37" s="15"/>
      <c r="BR37" s="9"/>
      <c r="BS37" s="72" t="s">
        <v>272</v>
      </c>
      <c r="BU37" s="36">
        <f>BU32+BU34+BU35</f>
        <v>7228</v>
      </c>
      <c r="BV37" s="36">
        <f t="shared" ref="BV37:CA37" si="43">BV32+BV34+BV35</f>
        <v>1030</v>
      </c>
      <c r="BW37" s="36">
        <f t="shared" si="43"/>
        <v>158</v>
      </c>
      <c r="BX37" s="36">
        <f t="shared" si="43"/>
        <v>78</v>
      </c>
      <c r="BY37" s="36">
        <f t="shared" si="43"/>
        <v>525</v>
      </c>
      <c r="BZ37" s="36">
        <f t="shared" si="43"/>
        <v>97</v>
      </c>
      <c r="CA37" s="36">
        <f t="shared" si="43"/>
        <v>9116</v>
      </c>
      <c r="CB37" s="85">
        <f>(BV37+BW37)/CA37</f>
        <v>0.13032031592803861</v>
      </c>
      <c r="CC37" s="9"/>
      <c r="CD37" s="8"/>
      <c r="CE37" s="36">
        <f>CE32+CE34+CE35</f>
        <v>517</v>
      </c>
      <c r="CF37" s="36">
        <f t="shared" ref="CF37:CJ37" si="44">CF32+CF34+CF35</f>
        <v>532</v>
      </c>
      <c r="CG37" s="36">
        <f t="shared" si="44"/>
        <v>1049</v>
      </c>
      <c r="CH37" s="36">
        <f t="shared" si="44"/>
        <v>117</v>
      </c>
      <c r="CI37" s="36">
        <f t="shared" si="44"/>
        <v>130</v>
      </c>
      <c r="CJ37" s="36">
        <f t="shared" si="44"/>
        <v>247</v>
      </c>
      <c r="CK37" s="20">
        <f t="shared" ref="CK37" si="45">CH37/CE37</f>
        <v>0.22630560928433269</v>
      </c>
      <c r="CL37" s="20">
        <f t="shared" ref="CL37" si="46">CI37/CF37</f>
        <v>0.24436090225563908</v>
      </c>
      <c r="CM37" s="20">
        <f>CJ37/CG37</f>
        <v>0.23546234509056244</v>
      </c>
      <c r="CN37" s="9"/>
      <c r="CO37" s="21"/>
      <c r="CP37" s="72" t="str">
        <f>AY37</f>
        <v>Lund torv/Rundingen</v>
      </c>
    </row>
    <row r="38" spans="1:94" ht="15.75" thickBot="1" x14ac:dyDescent="0.3">
      <c r="A38" s="4" t="s">
        <v>42</v>
      </c>
      <c r="B38" s="3">
        <v>556</v>
      </c>
      <c r="C38" s="3">
        <v>37.799999999999997</v>
      </c>
      <c r="D38" s="3">
        <f>C38-[1]Kristiansand!E29</f>
        <v>-0.10000000000000142</v>
      </c>
      <c r="E38" s="3">
        <v>555</v>
      </c>
      <c r="F38" s="3">
        <v>21.2</v>
      </c>
      <c r="G38" s="3">
        <v>100</v>
      </c>
      <c r="H38" s="3">
        <v>28.2</v>
      </c>
      <c r="I38" s="3">
        <f>H38-[1]Kristiansand!H29</f>
        <v>5.3999999999999986</v>
      </c>
      <c r="J38" s="3">
        <v>378500</v>
      </c>
      <c r="K38" s="3">
        <f>J38-[1]Kristiansand!J29</f>
        <v>38400</v>
      </c>
      <c r="L38" s="3">
        <v>169</v>
      </c>
      <c r="M38" s="3">
        <v>5.4</v>
      </c>
      <c r="N38" s="3">
        <f>M38-[1]Kristiansand!L29</f>
        <v>-1.5999999999999996</v>
      </c>
      <c r="O38" s="3">
        <v>325</v>
      </c>
      <c r="P38" s="3">
        <v>10.3</v>
      </c>
      <c r="Q38">
        <f>P38-[1]Kristiansand!L29</f>
        <v>3.3000000000000007</v>
      </c>
      <c r="R38" s="3">
        <v>37</v>
      </c>
      <c r="S38" s="3">
        <v>4.9000000000000004</v>
      </c>
      <c r="T38" s="3">
        <f>S38-[1]Kristiansand!Q29</f>
        <v>-9.9999999999999645E-2</v>
      </c>
      <c r="U38" s="3">
        <v>77</v>
      </c>
      <c r="V38" s="3">
        <v>10.199999999999999</v>
      </c>
      <c r="W38" s="3">
        <f>V38-[1]Kristiansand!S29</f>
        <v>2.4999999999999991</v>
      </c>
      <c r="X38" s="3">
        <v>871</v>
      </c>
      <c r="Y38" s="3">
        <v>27.6</v>
      </c>
      <c r="Z38" s="3">
        <f>Y38-[1]Kristiansand!V29</f>
        <v>4.9000000000000021</v>
      </c>
      <c r="AA38" s="3">
        <v>93</v>
      </c>
      <c r="AB38" s="3">
        <v>4.9000000000000004</v>
      </c>
      <c r="AC38" s="3">
        <f>AB38-[1]Kristiansand!Y29</f>
        <v>0.20000000000000018</v>
      </c>
      <c r="AD38" s="3">
        <v>44</v>
      </c>
      <c r="AE38" s="3">
        <v>1.8</v>
      </c>
      <c r="AF38" s="3">
        <f>AE38-[1]Kristiansand!$AB$3</f>
        <v>-0.40000000000000013</v>
      </c>
      <c r="AG38" s="3">
        <v>12</v>
      </c>
      <c r="AH38" s="3">
        <v>1.8</v>
      </c>
      <c r="AI38" s="3">
        <f>AH38-[1]Kristiansand!AD29</f>
        <v>0.30000000000000004</v>
      </c>
      <c r="AJ38" s="3">
        <v>72</v>
      </c>
      <c r="AK38" s="3">
        <v>2.7</v>
      </c>
      <c r="AL38" s="3">
        <f>AK38-[1]Kristiansand!AF29</f>
        <v>0.60000000000000009</v>
      </c>
      <c r="AM38" s="3">
        <v>58</v>
      </c>
      <c r="AN38" s="3">
        <v>4.8</v>
      </c>
      <c r="AO38" s="3">
        <f>AN38-[1]Kristiansand!AH29</f>
        <v>2.1999999999999997</v>
      </c>
      <c r="AP38" s="3">
        <v>10</v>
      </c>
      <c r="AQ38" s="3">
        <v>1.8</v>
      </c>
      <c r="AR38" s="3">
        <f>AQ38-[1]Kristiansand!AJ29</f>
        <v>-0.40000000000000013</v>
      </c>
      <c r="AS38" s="3">
        <v>34</v>
      </c>
      <c r="AT38" s="3">
        <v>4.5</v>
      </c>
      <c r="AU38" s="3">
        <f>AT38-[1]Kristiansand!AL29</f>
        <v>2.2999999999999998</v>
      </c>
      <c r="AV38" s="3">
        <v>387</v>
      </c>
      <c r="AW38" s="3">
        <v>26.6</v>
      </c>
      <c r="AX38">
        <f>AW38-[1]Kristiansand!C29</f>
        <v>2.3000000000000007</v>
      </c>
      <c r="AY38" t="s">
        <v>103</v>
      </c>
      <c r="AZ38">
        <v>630</v>
      </c>
      <c r="BA38">
        <v>118</v>
      </c>
      <c r="BC38" s="8">
        <f>BA38/(AZ38+BA38)</f>
        <v>0.15775401069518716</v>
      </c>
      <c r="BD38" s="27">
        <f>BC38-[1]Kristiansand!AY29</f>
        <v>-2.0256460509001317E-2</v>
      </c>
      <c r="BE38" s="11" t="s">
        <v>103</v>
      </c>
      <c r="BF38" s="15">
        <v>5.3006944444444448</v>
      </c>
      <c r="BG38" s="15">
        <v>3.9396800000000001</v>
      </c>
      <c r="BH38" s="15">
        <v>4.3416666666666668</v>
      </c>
      <c r="BI38" s="15">
        <f t="shared" si="6"/>
        <v>1.226727514252955</v>
      </c>
      <c r="BJ38" s="15">
        <f t="shared" si="7"/>
        <v>0.77327248574704499</v>
      </c>
      <c r="BK38" s="25">
        <v>2.5626910186953502</v>
      </c>
      <c r="BL38" s="13">
        <f>BF38-[1]Kristiansand!AN29</f>
        <v>0.16199444444444477</v>
      </c>
      <c r="BM38" s="15">
        <f>BH38-[1]Kristiansand!AS29</f>
        <v>0.20505464480874114</v>
      </c>
      <c r="BN38" t="s">
        <v>103</v>
      </c>
      <c r="BO38">
        <v>3068</v>
      </c>
      <c r="BP38">
        <v>231</v>
      </c>
      <c r="BQ38">
        <v>3299</v>
      </c>
      <c r="BR38" s="9">
        <f t="shared" si="2"/>
        <v>7.0021218551076084E-2</v>
      </c>
      <c r="BS38" t="s">
        <v>188</v>
      </c>
      <c r="BT38">
        <v>0</v>
      </c>
      <c r="BU38">
        <v>2568</v>
      </c>
      <c r="BV38">
        <v>394</v>
      </c>
      <c r="BW38">
        <v>54</v>
      </c>
      <c r="BX38">
        <v>28</v>
      </c>
      <c r="BY38">
        <v>209</v>
      </c>
      <c r="BZ38">
        <v>46</v>
      </c>
      <c r="CA38">
        <v>3299</v>
      </c>
      <c r="CC38" s="9">
        <f t="shared" si="3"/>
        <v>0.13579872688693542</v>
      </c>
      <c r="CD38" s="8">
        <f t="shared" si="4"/>
        <v>6.5777508335859339E-2</v>
      </c>
      <c r="CE38" s="16">
        <v>312</v>
      </c>
      <c r="CF38">
        <v>313</v>
      </c>
      <c r="CG38" s="19">
        <f t="shared" si="8"/>
        <v>625</v>
      </c>
      <c r="CH38" s="18">
        <v>42</v>
      </c>
      <c r="CI38" s="18">
        <v>49</v>
      </c>
      <c r="CJ38" s="19">
        <f t="shared" si="9"/>
        <v>91</v>
      </c>
      <c r="CK38" s="8">
        <f t="shared" si="10"/>
        <v>0.13461538461538461</v>
      </c>
      <c r="CL38" s="8">
        <f t="shared" si="11"/>
        <v>0.15654952076677317</v>
      </c>
      <c r="CM38" s="8"/>
      <c r="CN38" s="9">
        <f t="shared" si="12"/>
        <v>0.14560000000000001</v>
      </c>
      <c r="CO38" s="21">
        <f>CN38-[1]Kristiansand!BG29</f>
        <v>-6.2518518518518418E-3</v>
      </c>
      <c r="CP38" t="s">
        <v>188</v>
      </c>
    </row>
    <row r="39" spans="1:94" ht="15.75" thickBot="1" x14ac:dyDescent="0.3">
      <c r="A39" s="4" t="s">
        <v>43</v>
      </c>
      <c r="B39" s="3">
        <v>289</v>
      </c>
      <c r="C39" s="3">
        <v>28.3</v>
      </c>
      <c r="D39" s="3">
        <f>C39-[1]Kristiansand!E30</f>
        <v>0.60000000000000142</v>
      </c>
      <c r="E39" s="3">
        <v>310</v>
      </c>
      <c r="F39" s="3">
        <v>14.7</v>
      </c>
      <c r="G39" s="3">
        <v>59</v>
      </c>
      <c r="H39" s="3">
        <v>18.600000000000001</v>
      </c>
      <c r="I39" s="3">
        <f>H39-[1]Kristiansand!H30</f>
        <v>2.1000000000000014</v>
      </c>
      <c r="J39" s="3">
        <v>446300</v>
      </c>
      <c r="K39" s="3">
        <f>J39-[1]Kristiansand!J30</f>
        <v>61700</v>
      </c>
      <c r="L39" s="3">
        <v>98</v>
      </c>
      <c r="M39" s="3">
        <v>4.0999999999999996</v>
      </c>
      <c r="N39" s="3">
        <f>M39-[1]Kristiansand!L30</f>
        <v>-1.4000000000000004</v>
      </c>
      <c r="O39" s="3">
        <v>154</v>
      </c>
      <c r="P39" s="3">
        <v>6.4</v>
      </c>
      <c r="Q39">
        <f>P39-[1]Kristiansand!L30</f>
        <v>0.90000000000000036</v>
      </c>
      <c r="R39" s="3" t="s">
        <v>70</v>
      </c>
      <c r="S39" s="3" t="s">
        <v>70</v>
      </c>
      <c r="T39" s="3"/>
      <c r="U39" s="3">
        <v>25</v>
      </c>
      <c r="V39" s="3">
        <v>4.0999999999999996</v>
      </c>
      <c r="W39" s="3">
        <f>V39-[1]Kristiansand!S30</f>
        <v>-2.2000000000000002</v>
      </c>
      <c r="X39" s="3">
        <v>608</v>
      </c>
      <c r="Y39" s="3">
        <v>25.1</v>
      </c>
      <c r="Z39" s="3">
        <f>Y39-[1]Kristiansand!V30</f>
        <v>-0.5</v>
      </c>
      <c r="AA39" s="3">
        <v>57</v>
      </c>
      <c r="AB39" s="3">
        <v>3.8</v>
      </c>
      <c r="AC39" s="3">
        <f>AB39-[1]Kristiansand!Y30</f>
        <v>0.5</v>
      </c>
      <c r="AD39" s="3">
        <v>27</v>
      </c>
      <c r="AE39" s="3">
        <v>1.4</v>
      </c>
      <c r="AF39" s="3">
        <f>AE39-[1]Kristiansand!$AB$3</f>
        <v>-0.80000000000000027</v>
      </c>
      <c r="AG39" s="3">
        <v>6</v>
      </c>
      <c r="AH39" s="3">
        <v>1</v>
      </c>
      <c r="AI39" s="3">
        <f>AH39-[1]Kristiansand!AD30</f>
        <v>-0.10000000000000009</v>
      </c>
      <c r="AJ39" s="3">
        <v>28</v>
      </c>
      <c r="AK39" s="3">
        <v>1.3</v>
      </c>
      <c r="AL39" s="3">
        <f>AK39-[1]Kristiansand!AF30</f>
        <v>0.4</v>
      </c>
      <c r="AM39" s="3">
        <v>15</v>
      </c>
      <c r="AN39" s="3">
        <v>1.6</v>
      </c>
      <c r="AO39" s="3">
        <f>AN39-[1]Kristiansand!AH30</f>
        <v>-0.5</v>
      </c>
      <c r="AP39" s="3">
        <v>5</v>
      </c>
      <c r="AQ39" s="3">
        <v>1.2</v>
      </c>
      <c r="AR39" s="3">
        <f>AQ39-[1]Kristiansand!AJ30</f>
        <v>-0.40000000000000013</v>
      </c>
      <c r="AS39" s="3" t="s">
        <v>70</v>
      </c>
      <c r="AT39" s="3" t="s">
        <v>70</v>
      </c>
      <c r="AU39" s="3" t="e">
        <f>AT39-[1]Kristiansand!AL30</f>
        <v>#VALUE!</v>
      </c>
      <c r="AV39" s="3">
        <v>197</v>
      </c>
      <c r="AW39" s="3">
        <v>19.399999999999999</v>
      </c>
      <c r="AX39">
        <f>AW39-[1]Kristiansand!C30</f>
        <v>-0.90000000000000213</v>
      </c>
      <c r="AY39" t="s">
        <v>104</v>
      </c>
      <c r="AZ39">
        <v>545</v>
      </c>
      <c r="BA39">
        <v>76</v>
      </c>
      <c r="BC39" s="8">
        <f>BA39/(AZ39+BA39)</f>
        <v>0.12238325281803543</v>
      </c>
      <c r="BD39" s="27">
        <f>BC39-[1]Kristiansand!AY30</f>
        <v>4.3203330584030974E-4</v>
      </c>
      <c r="BE39" s="11" t="s">
        <v>104</v>
      </c>
      <c r="BF39" s="15">
        <v>6.4975570032573264</v>
      </c>
      <c r="BG39" s="15">
        <v>3.4458600000000001</v>
      </c>
      <c r="BH39" s="15">
        <v>5.0960912052117289</v>
      </c>
      <c r="BI39" s="15">
        <f t="shared" si="6"/>
        <v>1.4398883600558303</v>
      </c>
      <c r="BJ39" s="15">
        <f t="shared" si="7"/>
        <v>0.56011163994416968</v>
      </c>
      <c r="BK39" s="25">
        <v>2.3762454856995552</v>
      </c>
      <c r="BL39" s="13">
        <f>BF39-[1]Kristiansand!AN30</f>
        <v>0.34295700325732614</v>
      </c>
      <c r="BM39" s="15">
        <f>BH39-[1]Kristiansand!AS30</f>
        <v>0.32839889751942053</v>
      </c>
      <c r="BN39" t="s">
        <v>104</v>
      </c>
      <c r="BO39">
        <v>2563</v>
      </c>
      <c r="BP39">
        <v>122</v>
      </c>
      <c r="BQ39">
        <v>2685</v>
      </c>
      <c r="BR39" s="9">
        <f t="shared" si="2"/>
        <v>4.5437616387337058E-2</v>
      </c>
      <c r="BS39" t="s">
        <v>189</v>
      </c>
      <c r="BT39">
        <v>0</v>
      </c>
      <c r="BU39">
        <v>2226</v>
      </c>
      <c r="BV39">
        <v>215</v>
      </c>
      <c r="BW39">
        <v>19</v>
      </c>
      <c r="BX39">
        <v>27</v>
      </c>
      <c r="BY39">
        <v>154</v>
      </c>
      <c r="BZ39">
        <v>44</v>
      </c>
      <c r="CA39">
        <v>2685</v>
      </c>
      <c r="CC39" s="9">
        <f t="shared" si="3"/>
        <v>8.7150837988826821E-2</v>
      </c>
      <c r="CD39" s="8">
        <f t="shared" si="4"/>
        <v>4.1713221601489762E-2</v>
      </c>
      <c r="CE39" s="16">
        <v>206</v>
      </c>
      <c r="CF39">
        <v>211</v>
      </c>
      <c r="CG39" s="19">
        <f t="shared" si="8"/>
        <v>417</v>
      </c>
      <c r="CH39" s="18">
        <v>24</v>
      </c>
      <c r="CI39" s="18">
        <v>15</v>
      </c>
      <c r="CJ39" s="19">
        <f t="shared" si="9"/>
        <v>39</v>
      </c>
      <c r="CK39" s="8">
        <f t="shared" si="10"/>
        <v>0.11650485436893204</v>
      </c>
      <c r="CL39" s="8">
        <f t="shared" si="11"/>
        <v>7.1090047393364927E-2</v>
      </c>
      <c r="CM39" s="8"/>
      <c r="CN39" s="9">
        <f t="shared" si="12"/>
        <v>9.3525179856115109E-2</v>
      </c>
      <c r="CO39" s="21">
        <f>CN39-[1]Kristiansand!BG30</f>
        <v>-1.5283110299325303E-2</v>
      </c>
      <c r="CP39" t="s">
        <v>189</v>
      </c>
    </row>
    <row r="40" spans="1:94" ht="15.75" thickBot="1" x14ac:dyDescent="0.3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Y40" s="74" t="s">
        <v>295</v>
      </c>
      <c r="AZ40" s="36">
        <f>SUM(AZ38:AZ39)</f>
        <v>1175</v>
      </c>
      <c r="BA40" s="36">
        <f>SUM(BA38:BA39)</f>
        <v>194</v>
      </c>
      <c r="BB40" s="20">
        <f>BA40/(AZ40+BA40)</f>
        <v>0.14170927684441198</v>
      </c>
      <c r="BC40" s="8"/>
      <c r="BD40" s="27"/>
      <c r="BE40" s="11"/>
      <c r="BF40" s="15"/>
      <c r="BG40" s="15"/>
      <c r="BH40" s="15"/>
      <c r="BI40" s="15"/>
      <c r="BJ40" s="15"/>
      <c r="BK40" s="25"/>
      <c r="BL40" s="13"/>
      <c r="BM40" s="15"/>
      <c r="BR40" s="9"/>
      <c r="BS40" s="72" t="s">
        <v>295</v>
      </c>
      <c r="BU40" s="36">
        <f>SUM(BU38:BU39)</f>
        <v>4794</v>
      </c>
      <c r="BV40" s="36">
        <f t="shared" ref="BV40:CA40" si="47">SUM(BV38:BV39)</f>
        <v>609</v>
      </c>
      <c r="BW40" s="36">
        <f t="shared" si="47"/>
        <v>73</v>
      </c>
      <c r="BX40" s="36">
        <f t="shared" si="47"/>
        <v>55</v>
      </c>
      <c r="BY40" s="36">
        <f t="shared" si="47"/>
        <v>363</v>
      </c>
      <c r="BZ40" s="36">
        <f t="shared" si="47"/>
        <v>90</v>
      </c>
      <c r="CA40" s="36">
        <f t="shared" si="47"/>
        <v>5984</v>
      </c>
      <c r="CB40" s="85">
        <f>(BV40+BW40)/CA40</f>
        <v>0.11397058823529412</v>
      </c>
      <c r="CC40" s="9"/>
      <c r="CD40" s="8"/>
      <c r="CE40" s="36">
        <f>SUM(CE38:CE39)</f>
        <v>518</v>
      </c>
      <c r="CF40" s="36">
        <f t="shared" ref="CF40:CJ40" si="48">SUM(CF38:CF39)</f>
        <v>524</v>
      </c>
      <c r="CG40" s="36">
        <f t="shared" si="48"/>
        <v>1042</v>
      </c>
      <c r="CH40" s="36">
        <f t="shared" si="48"/>
        <v>66</v>
      </c>
      <c r="CI40" s="36">
        <f t="shared" si="48"/>
        <v>64</v>
      </c>
      <c r="CJ40" s="36">
        <f t="shared" si="48"/>
        <v>130</v>
      </c>
      <c r="CK40" s="20">
        <f t="shared" ref="CK40" si="49">CH40/CE40</f>
        <v>0.12741312741312741</v>
      </c>
      <c r="CL40" s="20">
        <f t="shared" ref="CL40" si="50">CI40/CF40</f>
        <v>0.12213740458015267</v>
      </c>
      <c r="CM40" s="20">
        <f>CJ40/CG40</f>
        <v>0.12476007677543186</v>
      </c>
      <c r="CN40" s="9"/>
      <c r="CO40" s="21"/>
      <c r="CP40" s="72" t="str">
        <f>AY40</f>
        <v>Fagerholdt</v>
      </c>
    </row>
    <row r="41" spans="1:94" ht="15.75" thickBot="1" x14ac:dyDescent="0.3">
      <c r="A41" s="4" t="s">
        <v>44</v>
      </c>
      <c r="B41" s="3">
        <v>218</v>
      </c>
      <c r="C41" s="3">
        <v>30.5</v>
      </c>
      <c r="D41" s="3">
        <f>C41-[1]Kristiansand!E31</f>
        <v>-1.5</v>
      </c>
      <c r="E41" s="3">
        <v>338</v>
      </c>
      <c r="F41" s="3">
        <v>23.9</v>
      </c>
      <c r="G41" s="3">
        <v>50</v>
      </c>
      <c r="H41" s="3">
        <v>29.9</v>
      </c>
      <c r="I41" s="3">
        <f>H41-[1]Kristiansand!H31</f>
        <v>5.2999999999999972</v>
      </c>
      <c r="J41" s="3">
        <v>372900</v>
      </c>
      <c r="K41" s="3">
        <f>J41-[1]Kristiansand!J31</f>
        <v>60700</v>
      </c>
      <c r="L41" s="3">
        <v>41</v>
      </c>
      <c r="M41" s="3">
        <v>2.2999999999999998</v>
      </c>
      <c r="N41" s="3">
        <f>M41-[1]Kristiansand!L31</f>
        <v>-6.8</v>
      </c>
      <c r="O41" s="3">
        <v>142</v>
      </c>
      <c r="P41" s="3">
        <v>7.9</v>
      </c>
      <c r="Q41">
        <f>P41-[1]Kristiansand!L31</f>
        <v>-1.1999999999999993</v>
      </c>
      <c r="R41" s="3">
        <v>13</v>
      </c>
      <c r="S41" s="3">
        <v>2.6</v>
      </c>
      <c r="T41" s="3">
        <f>S41-[1]Kristiansand!Q31</f>
        <v>0.60000000000000009</v>
      </c>
      <c r="U41" s="3">
        <v>46</v>
      </c>
      <c r="V41" s="3">
        <v>9.1</v>
      </c>
      <c r="W41" s="3">
        <f>V41-[1]Kristiansand!S31</f>
        <v>-1.2000000000000011</v>
      </c>
      <c r="X41" s="3">
        <v>374</v>
      </c>
      <c r="Y41" s="3">
        <v>20.8</v>
      </c>
      <c r="Z41" s="3">
        <f>Y41-[1]Kristiansand!V31</f>
        <v>0.80000000000000071</v>
      </c>
      <c r="AA41" s="3">
        <v>55</v>
      </c>
      <c r="AB41" s="3">
        <v>5</v>
      </c>
      <c r="AC41" s="3">
        <f>AB41-[1]Kristiansand!Y31</f>
        <v>-2</v>
      </c>
      <c r="AD41" s="3">
        <v>20</v>
      </c>
      <c r="AE41" s="3">
        <v>1.5</v>
      </c>
      <c r="AF41" s="3">
        <f>AE41-[1]Kristiansand!$AB$3</f>
        <v>-0.70000000000000018</v>
      </c>
      <c r="AG41" s="3">
        <v>7</v>
      </c>
      <c r="AH41" s="3">
        <v>2</v>
      </c>
      <c r="AI41" s="3">
        <f>AH41-[1]Kristiansand!AD31</f>
        <v>-1.2999999999999998</v>
      </c>
      <c r="AJ41" s="3">
        <v>33</v>
      </c>
      <c r="AK41" s="3">
        <v>2.4</v>
      </c>
      <c r="AL41" s="3">
        <f>AK41-[1]Kristiansand!AF31</f>
        <v>0.79999999999999982</v>
      </c>
      <c r="AM41" s="3">
        <v>27</v>
      </c>
      <c r="AN41" s="3">
        <v>4.0999999999999996</v>
      </c>
      <c r="AO41" s="3">
        <f>AN41-[1]Kristiansand!AH31</f>
        <v>0.49999999999999956</v>
      </c>
      <c r="AP41" s="3" t="s">
        <v>70</v>
      </c>
      <c r="AQ41" s="3" t="s">
        <v>70</v>
      </c>
      <c r="AR41" s="3" t="e">
        <f>AQ41-[1]Kristiansand!AJ31</f>
        <v>#VALUE!</v>
      </c>
      <c r="AS41" s="3">
        <v>17</v>
      </c>
      <c r="AT41" s="3">
        <v>3.3</v>
      </c>
      <c r="AU41" s="3">
        <f>AT41-[1]Kristiansand!AL31</f>
        <v>1.2999999999999998</v>
      </c>
      <c r="AV41" s="3">
        <v>140</v>
      </c>
      <c r="AW41" s="3">
        <v>19.899999999999999</v>
      </c>
      <c r="AX41">
        <f>AW41-[1]Kristiansand!C31</f>
        <v>-1.8000000000000007</v>
      </c>
      <c r="AY41" s="77" t="s">
        <v>105</v>
      </c>
      <c r="AZ41" s="60">
        <v>411</v>
      </c>
      <c r="BA41" s="60">
        <v>92</v>
      </c>
      <c r="BB41" s="62">
        <f>BC41</f>
        <v>0.18290258449304175</v>
      </c>
      <c r="BC41" s="8">
        <f>BA41/(AZ41+BA41)</f>
        <v>0.18290258449304175</v>
      </c>
      <c r="BD41" s="27">
        <f>BC41-[1]Kristiansand!AY31</f>
        <v>-6.9708332284772467E-3</v>
      </c>
      <c r="BE41" s="11" t="s">
        <v>105</v>
      </c>
      <c r="BF41" s="15">
        <v>3.9438775510204063</v>
      </c>
      <c r="BG41" s="15">
        <v>3.4762400000000002</v>
      </c>
      <c r="BH41" s="15">
        <v>3.432653061224491</v>
      </c>
      <c r="BI41" s="15">
        <f t="shared" si="6"/>
        <v>0.96988789798588471</v>
      </c>
      <c r="BJ41" s="15">
        <f t="shared" si="7"/>
        <v>1.0301121020141153</v>
      </c>
      <c r="BK41" s="25">
        <v>2.1183189456408491</v>
      </c>
      <c r="BL41" s="13">
        <f>BF41-[1]Kristiansand!AN31</f>
        <v>0.52507755102040621</v>
      </c>
      <c r="BM41" s="15">
        <f>BH41-[1]Kristiansand!AS31</f>
        <v>0.38041425525434303</v>
      </c>
      <c r="BN41" t="s">
        <v>105</v>
      </c>
      <c r="BO41">
        <v>1734</v>
      </c>
      <c r="BP41">
        <v>126</v>
      </c>
      <c r="BQ41">
        <v>1860</v>
      </c>
      <c r="BR41" s="9">
        <f t="shared" si="2"/>
        <v>6.7741935483870974E-2</v>
      </c>
      <c r="BS41" s="72" t="s">
        <v>190</v>
      </c>
      <c r="BT41">
        <v>0</v>
      </c>
      <c r="BU41">
        <v>1433</v>
      </c>
      <c r="BV41">
        <v>230</v>
      </c>
      <c r="BW41">
        <v>61</v>
      </c>
      <c r="BX41">
        <v>10</v>
      </c>
      <c r="BY41">
        <v>112</v>
      </c>
      <c r="BZ41">
        <v>14</v>
      </c>
      <c r="CA41">
        <v>1860</v>
      </c>
      <c r="CB41" s="85">
        <f t="shared" ref="CB41:CB42" si="51">(BV41+BW41)/CA41</f>
        <v>0.15645161290322582</v>
      </c>
      <c r="CC41" s="9">
        <f t="shared" si="3"/>
        <v>0.15645161290322582</v>
      </c>
      <c r="CD41" s="8">
        <f t="shared" si="4"/>
        <v>8.8709677419354843E-2</v>
      </c>
      <c r="CE41" s="16">
        <v>190</v>
      </c>
      <c r="CF41">
        <v>177</v>
      </c>
      <c r="CG41" s="19">
        <f t="shared" si="8"/>
        <v>367</v>
      </c>
      <c r="CH41" s="18">
        <v>32</v>
      </c>
      <c r="CI41" s="18">
        <v>19</v>
      </c>
      <c r="CJ41" s="19">
        <f t="shared" si="9"/>
        <v>51</v>
      </c>
      <c r="CK41" s="8">
        <f t="shared" si="10"/>
        <v>0.16842105263157894</v>
      </c>
      <c r="CL41" s="8">
        <f t="shared" si="11"/>
        <v>0.10734463276836158</v>
      </c>
      <c r="CM41" s="8">
        <f>CN41</f>
        <v>0.13896457765667575</v>
      </c>
      <c r="CN41" s="9">
        <f t="shared" si="12"/>
        <v>0.13896457765667575</v>
      </c>
      <c r="CO41" s="21">
        <f>CN41-[1]Kristiansand!BG31</f>
        <v>1.9399360265371396E-2</v>
      </c>
      <c r="CP41" s="72" t="s">
        <v>190</v>
      </c>
    </row>
    <row r="42" spans="1:94" ht="15.75" thickBot="1" x14ac:dyDescent="0.3">
      <c r="A42" s="4" t="s">
        <v>45</v>
      </c>
      <c r="B42" s="3">
        <v>286</v>
      </c>
      <c r="C42" s="3">
        <v>31.2</v>
      </c>
      <c r="D42" s="3">
        <f>C42-[1]Kristiansand!E32</f>
        <v>-0.69999999999999929</v>
      </c>
      <c r="E42" s="3">
        <v>483</v>
      </c>
      <c r="F42" s="3">
        <v>28.6</v>
      </c>
      <c r="G42" s="3">
        <v>88</v>
      </c>
      <c r="H42" s="3">
        <v>36.4</v>
      </c>
      <c r="I42" s="3">
        <f>H42-[1]Kristiansand!H32</f>
        <v>1.2999999999999972</v>
      </c>
      <c r="J42" s="3">
        <v>345000</v>
      </c>
      <c r="K42" s="3">
        <f>J42-[1]Kristiansand!J32</f>
        <v>34800</v>
      </c>
      <c r="L42" s="3">
        <v>116</v>
      </c>
      <c r="M42" s="3">
        <v>5.4</v>
      </c>
      <c r="N42" s="3">
        <f>M42-[1]Kristiansand!L32</f>
        <v>-4.7999999999999989</v>
      </c>
      <c r="O42" s="3">
        <v>247</v>
      </c>
      <c r="P42" s="3">
        <v>11.5</v>
      </c>
      <c r="Q42">
        <f>P42-[1]Kristiansand!L32</f>
        <v>1.3000000000000007</v>
      </c>
      <c r="R42" s="3">
        <v>40</v>
      </c>
      <c r="S42" s="3">
        <v>7.6</v>
      </c>
      <c r="T42" s="3">
        <f>S42-[1]Kristiansand!Q32</f>
        <v>4.3999999999999995</v>
      </c>
      <c r="U42" s="3">
        <v>80</v>
      </c>
      <c r="V42" s="3">
        <v>15.2</v>
      </c>
      <c r="W42" s="3">
        <f>V42-[1]Kristiansand!S32</f>
        <v>2</v>
      </c>
      <c r="X42" s="3">
        <v>459</v>
      </c>
      <c r="Y42" s="3">
        <v>21.3</v>
      </c>
      <c r="Z42" s="3">
        <f>Y42-[1]Kristiansand!V32</f>
        <v>2.3000000000000007</v>
      </c>
      <c r="AA42" s="3">
        <v>101</v>
      </c>
      <c r="AB42" s="3">
        <v>7.2</v>
      </c>
      <c r="AC42" s="3">
        <f>AB42-[1]Kristiansand!Y32</f>
        <v>-0.39999999999999947</v>
      </c>
      <c r="AD42" s="3">
        <v>33</v>
      </c>
      <c r="AE42" s="3">
        <v>2</v>
      </c>
      <c r="AF42" s="3">
        <f>AE42-[1]Kristiansand!$AB$3</f>
        <v>-0.20000000000000018</v>
      </c>
      <c r="AG42" s="3">
        <v>14</v>
      </c>
      <c r="AH42" s="3">
        <v>3.3</v>
      </c>
      <c r="AI42" s="3">
        <f>AH42-[1]Kristiansand!AD32</f>
        <v>-0.90000000000000036</v>
      </c>
      <c r="AJ42" s="3">
        <v>76</v>
      </c>
      <c r="AK42" s="3">
        <v>4.4000000000000004</v>
      </c>
      <c r="AL42" s="3">
        <f>AK42-[1]Kristiansand!AF32</f>
        <v>2.2000000000000002</v>
      </c>
      <c r="AM42" s="3">
        <v>53</v>
      </c>
      <c r="AN42" s="3">
        <v>6.3</v>
      </c>
      <c r="AO42" s="3">
        <f>AN42-[1]Kristiansand!AH32</f>
        <v>3</v>
      </c>
      <c r="AP42" s="3">
        <v>7</v>
      </c>
      <c r="AQ42" s="3">
        <v>2</v>
      </c>
      <c r="AR42" s="3">
        <f>AQ42-[1]Kristiansand!AJ32</f>
        <v>-2.0999999999999996</v>
      </c>
      <c r="AS42" s="3">
        <v>39</v>
      </c>
      <c r="AT42" s="3">
        <v>7.3</v>
      </c>
      <c r="AU42" s="3">
        <f>AT42-[1]Kristiansand!AL32</f>
        <v>1.5</v>
      </c>
      <c r="AV42" s="3">
        <v>128</v>
      </c>
      <c r="AW42" s="3">
        <v>14</v>
      </c>
      <c r="AX42">
        <f>AW42-[1]Kristiansand!C32</f>
        <v>-3.5</v>
      </c>
      <c r="AY42" s="77" t="s">
        <v>106</v>
      </c>
      <c r="AZ42" s="60">
        <v>375</v>
      </c>
      <c r="BA42" s="60">
        <v>155</v>
      </c>
      <c r="BB42" s="62">
        <f t="shared" ref="BB42:BB43" si="52">BC42</f>
        <v>0.29245283018867924</v>
      </c>
      <c r="BC42" s="8">
        <f>BA42/(AZ42+BA42)</f>
        <v>0.29245283018867924</v>
      </c>
      <c r="BD42" s="27">
        <f>BC42-[1]Kristiansand!AY32</f>
        <v>5.003437476128636E-3</v>
      </c>
      <c r="BE42" s="11" t="s">
        <v>106</v>
      </c>
      <c r="BF42" s="15">
        <v>3.0314341846758341</v>
      </c>
      <c r="BG42" s="15">
        <v>3.95397</v>
      </c>
      <c r="BH42" s="15">
        <v>2.8840864440078597</v>
      </c>
      <c r="BI42" s="15">
        <f t="shared" si="6"/>
        <v>0.81489171462919141</v>
      </c>
      <c r="BJ42" s="15">
        <f t="shared" si="7"/>
        <v>1.1851082853708086</v>
      </c>
      <c r="BK42" s="25">
        <v>2.3843985607380604</v>
      </c>
      <c r="BL42" s="13">
        <f>BF42-[1]Kristiansand!AN32</f>
        <v>0.10833418467583433</v>
      </c>
      <c r="BM42" s="15">
        <f>BH42-[1]Kristiansand!AS32</f>
        <v>0.12525068517210247</v>
      </c>
      <c r="BN42" t="s">
        <v>106</v>
      </c>
      <c r="BO42">
        <v>2079</v>
      </c>
      <c r="BP42">
        <v>134</v>
      </c>
      <c r="BQ42">
        <v>2213</v>
      </c>
      <c r="BR42" s="9">
        <f t="shared" si="2"/>
        <v>6.05512878445549E-2</v>
      </c>
      <c r="BS42" s="72" t="s">
        <v>191</v>
      </c>
      <c r="BT42">
        <v>0</v>
      </c>
      <c r="BU42">
        <v>1654</v>
      </c>
      <c r="BV42">
        <v>306</v>
      </c>
      <c r="BW42">
        <v>88</v>
      </c>
      <c r="BX42">
        <v>10</v>
      </c>
      <c r="BY42">
        <v>140</v>
      </c>
      <c r="BZ42">
        <v>15</v>
      </c>
      <c r="CA42">
        <v>2213</v>
      </c>
      <c r="CB42" s="85">
        <f t="shared" si="51"/>
        <v>0.17803886127428831</v>
      </c>
      <c r="CC42" s="9">
        <f t="shared" si="3"/>
        <v>0.17803886127428831</v>
      </c>
      <c r="CD42" s="8">
        <f t="shared" si="4"/>
        <v>0.1174875734297334</v>
      </c>
      <c r="CE42" s="16">
        <v>238</v>
      </c>
      <c r="CF42">
        <v>219</v>
      </c>
      <c r="CG42" s="19">
        <f t="shared" si="8"/>
        <v>457</v>
      </c>
      <c r="CH42" s="18">
        <v>28</v>
      </c>
      <c r="CI42" s="18">
        <v>28</v>
      </c>
      <c r="CJ42" s="19">
        <f t="shared" si="9"/>
        <v>56</v>
      </c>
      <c r="CK42" s="8">
        <f t="shared" si="10"/>
        <v>0.11764705882352941</v>
      </c>
      <c r="CL42" s="8">
        <f t="shared" si="11"/>
        <v>0.12785388127853881</v>
      </c>
      <c r="CM42" s="8">
        <f>CN42</f>
        <v>0.12253829321663019</v>
      </c>
      <c r="CN42" s="9">
        <f t="shared" si="12"/>
        <v>0.12253829321663019</v>
      </c>
      <c r="CO42" s="21">
        <f>CN42-[1]Kristiansand!BG32</f>
        <v>1.6029417476985219E-2</v>
      </c>
      <c r="CP42" s="72" t="s">
        <v>191</v>
      </c>
    </row>
    <row r="43" spans="1:94" ht="15.75" thickBot="1" x14ac:dyDescent="0.3">
      <c r="A43" s="4" t="s">
        <v>46</v>
      </c>
      <c r="B43" s="3">
        <v>312</v>
      </c>
      <c r="C43" s="3">
        <v>25</v>
      </c>
      <c r="D43" s="3">
        <f>C43-[1]Kristiansand!E33</f>
        <v>-0.19999999999999929</v>
      </c>
      <c r="E43" s="3">
        <v>414</v>
      </c>
      <c r="F43" s="3">
        <v>17.899999999999999</v>
      </c>
      <c r="G43" s="3">
        <v>91</v>
      </c>
      <c r="H43" s="3">
        <v>21.1</v>
      </c>
      <c r="I43" s="3">
        <f>H43-[1]Kristiansand!H33</f>
        <v>2.1000000000000014</v>
      </c>
      <c r="J43" s="3">
        <v>388300</v>
      </c>
      <c r="K43" s="3">
        <f>J43-[1]Kristiansand!J33</f>
        <v>67100</v>
      </c>
      <c r="L43" s="3">
        <v>135</v>
      </c>
      <c r="M43" s="3">
        <v>4.2</v>
      </c>
      <c r="N43" s="3">
        <f>M43-[1]Kristiansand!L33</f>
        <v>-2.2000000000000002</v>
      </c>
      <c r="O43" s="3">
        <v>226</v>
      </c>
      <c r="P43" s="3">
        <v>7</v>
      </c>
      <c r="Q43">
        <f>P43-[1]Kristiansand!L33</f>
        <v>0.59999999999999964</v>
      </c>
      <c r="R43" s="3">
        <v>38</v>
      </c>
      <c r="S43" s="3">
        <v>3.7</v>
      </c>
      <c r="T43" s="3">
        <f>S43-[1]Kristiansand!Q33</f>
        <v>0.80000000000000027</v>
      </c>
      <c r="U43" s="3">
        <v>60</v>
      </c>
      <c r="V43" s="3">
        <v>5.8</v>
      </c>
      <c r="W43" s="3">
        <f>V43-[1]Kristiansand!S33</f>
        <v>-0.90000000000000036</v>
      </c>
      <c r="X43" s="3">
        <v>1340</v>
      </c>
      <c r="Y43" s="3">
        <v>41.6</v>
      </c>
      <c r="Z43" s="3">
        <f>Y43-[1]Kristiansand!V33</f>
        <v>4.5</v>
      </c>
      <c r="AA43" s="3">
        <v>97</v>
      </c>
      <c r="AB43" s="3">
        <v>4.8</v>
      </c>
      <c r="AC43" s="3">
        <f>AB43-[1]Kristiansand!Y33</f>
        <v>-0.60000000000000053</v>
      </c>
      <c r="AD43" s="3">
        <v>40</v>
      </c>
      <c r="AE43" s="3">
        <v>1.7</v>
      </c>
      <c r="AF43" s="3">
        <f>AE43-[1]Kristiansand!$AB$3</f>
        <v>-0.50000000000000022</v>
      </c>
      <c r="AG43" s="3">
        <v>15</v>
      </c>
      <c r="AH43" s="3">
        <v>2.2000000000000002</v>
      </c>
      <c r="AI43" s="3">
        <f>AH43-[1]Kristiansand!AD33</f>
        <v>-0.29999999999999982</v>
      </c>
      <c r="AJ43" s="3">
        <v>42</v>
      </c>
      <c r="AK43" s="3">
        <v>1.9</v>
      </c>
      <c r="AL43" s="3">
        <f>AK43-[1]Kristiansand!AF33</f>
        <v>0.29999999999999982</v>
      </c>
      <c r="AM43" s="3">
        <v>32</v>
      </c>
      <c r="AN43" s="3">
        <v>2.2000000000000002</v>
      </c>
      <c r="AO43" s="3">
        <f>AN43-[1]Kristiansand!AH33</f>
        <v>-1</v>
      </c>
      <c r="AP43" s="3">
        <v>7</v>
      </c>
      <c r="AQ43" s="3">
        <v>1.1000000000000001</v>
      </c>
      <c r="AR43" s="3">
        <f>AQ43-[1]Kristiansand!AJ33</f>
        <v>-0.29999999999999982</v>
      </c>
      <c r="AS43" s="3">
        <v>25</v>
      </c>
      <c r="AT43" s="3">
        <v>2.6</v>
      </c>
      <c r="AU43" s="3">
        <f>AT43-[1]Kristiansand!AL33</f>
        <v>0.70000000000000018</v>
      </c>
      <c r="AV43" s="3">
        <v>185</v>
      </c>
      <c r="AW43" s="3">
        <v>15</v>
      </c>
      <c r="AX43">
        <f>AW43-[1]Kristiansand!C33</f>
        <v>-4</v>
      </c>
      <c r="AY43" t="s">
        <v>107</v>
      </c>
      <c r="AZ43">
        <v>820</v>
      </c>
      <c r="BA43">
        <v>138</v>
      </c>
      <c r="BC43" s="8">
        <f>BA43/(AZ43+BA43)</f>
        <v>0.1440501043841336</v>
      </c>
      <c r="BD43" s="27">
        <f>BC43-[1]Kristiansand!AY33</f>
        <v>-7.1980600798899064E-3</v>
      </c>
      <c r="BE43" s="11" t="s">
        <v>107</v>
      </c>
      <c r="BF43" s="15">
        <v>5.0557894736842126</v>
      </c>
      <c r="BG43" s="15">
        <v>3.8059500000000002</v>
      </c>
      <c r="BH43" s="15">
        <v>4.1221052631578923</v>
      </c>
      <c r="BI43" s="15">
        <f t="shared" si="6"/>
        <v>1.1646909657495672</v>
      </c>
      <c r="BJ43" s="15">
        <f t="shared" si="7"/>
        <v>0.83530903425043279</v>
      </c>
      <c r="BK43" s="25">
        <v>2.4683103843097922</v>
      </c>
      <c r="BL43" s="13">
        <f>BF43-[1]Kristiansand!AN33</f>
        <v>0.50498947368421288</v>
      </c>
      <c r="BM43" s="15">
        <f>BH43-[1]Kristiansand!AS33</f>
        <v>0.3459638787690813</v>
      </c>
      <c r="BN43" t="s">
        <v>107</v>
      </c>
      <c r="BO43">
        <v>2939</v>
      </c>
      <c r="BP43">
        <v>157</v>
      </c>
      <c r="BQ43">
        <v>3096</v>
      </c>
      <c r="BR43" s="9">
        <f t="shared" si="2"/>
        <v>5.071059431524548E-2</v>
      </c>
      <c r="BS43" t="s">
        <v>192</v>
      </c>
      <c r="BT43">
        <v>0</v>
      </c>
      <c r="BU43">
        <v>2401</v>
      </c>
      <c r="BV43">
        <v>315</v>
      </c>
      <c r="BW43">
        <v>76</v>
      </c>
      <c r="BX43">
        <v>31</v>
      </c>
      <c r="BY43">
        <v>244</v>
      </c>
      <c r="BZ43">
        <v>29</v>
      </c>
      <c r="CA43">
        <v>3096</v>
      </c>
      <c r="CC43" s="9">
        <f t="shared" si="3"/>
        <v>0.1262919896640827</v>
      </c>
      <c r="CD43" s="8">
        <f t="shared" si="4"/>
        <v>7.5581395348837219E-2</v>
      </c>
      <c r="CE43" s="16">
        <v>462</v>
      </c>
      <c r="CF43">
        <v>484</v>
      </c>
      <c r="CG43" s="19">
        <f t="shared" si="8"/>
        <v>946</v>
      </c>
      <c r="CH43" s="18">
        <v>71</v>
      </c>
      <c r="CI43" s="18">
        <v>54</v>
      </c>
      <c r="CJ43" s="19">
        <f t="shared" si="9"/>
        <v>125</v>
      </c>
      <c r="CK43" s="8">
        <f t="shared" si="10"/>
        <v>0.15367965367965367</v>
      </c>
      <c r="CL43" s="8">
        <f t="shared" si="11"/>
        <v>0.1115702479338843</v>
      </c>
      <c r="CM43" s="8"/>
      <c r="CN43" s="9">
        <f t="shared" si="12"/>
        <v>0.1321353065539112</v>
      </c>
      <c r="CO43" s="21">
        <f>CN43-[1]Kristiansand!BG33</f>
        <v>2.3224415464802292E-2</v>
      </c>
      <c r="CP43" t="s">
        <v>192</v>
      </c>
    </row>
    <row r="44" spans="1:94" ht="15.75" thickBot="1" x14ac:dyDescent="0.3">
      <c r="A44" s="4" t="s">
        <v>47</v>
      </c>
      <c r="B44" s="3">
        <v>106</v>
      </c>
      <c r="C44" s="3">
        <v>25.1</v>
      </c>
      <c r="D44" s="3">
        <f>C44-[1]Kristiansand!E34</f>
        <v>-0.89999999999999858</v>
      </c>
      <c r="E44" s="3">
        <v>227</v>
      </c>
      <c r="F44" s="3">
        <v>29</v>
      </c>
      <c r="G44" s="3">
        <v>40</v>
      </c>
      <c r="H44" s="3">
        <v>34.200000000000003</v>
      </c>
      <c r="I44" s="3">
        <f>H44-[1]Kristiansand!H34</f>
        <v>0.60000000000000142</v>
      </c>
      <c r="J44" s="3">
        <v>344000</v>
      </c>
      <c r="K44" s="3">
        <f>J44-[1]Kristiansand!J34</f>
        <v>43600</v>
      </c>
      <c r="L44" s="3">
        <v>23</v>
      </c>
      <c r="M44" s="3">
        <v>2.2000000000000002</v>
      </c>
      <c r="N44" s="3">
        <f>M44-[1]Kristiansand!L34</f>
        <v>-2.7</v>
      </c>
      <c r="O44" s="3">
        <v>54</v>
      </c>
      <c r="P44" s="3">
        <v>5.0999999999999996</v>
      </c>
      <c r="Q44">
        <f>P44-[1]Kristiansand!L34</f>
        <v>0.19999999999999929</v>
      </c>
      <c r="R44" s="3" t="s">
        <v>70</v>
      </c>
      <c r="S44" s="3" t="s">
        <v>70</v>
      </c>
      <c r="T44" s="3"/>
      <c r="U44" s="3">
        <v>18</v>
      </c>
      <c r="V44" s="3">
        <v>5.7</v>
      </c>
      <c r="W44" s="3">
        <f>V44-[1]Kristiansand!S34</f>
        <v>0</v>
      </c>
      <c r="X44" s="3">
        <v>267</v>
      </c>
      <c r="Y44" s="3">
        <v>25</v>
      </c>
      <c r="Z44" s="3">
        <f>Y44-[1]Kristiansand!V34</f>
        <v>2.5</v>
      </c>
      <c r="AA44" s="3">
        <v>51</v>
      </c>
      <c r="AB44" s="3">
        <v>7.5</v>
      </c>
      <c r="AC44" s="3">
        <f>AB44-[1]Kristiansand!Y34</f>
        <v>-0.20000000000000018</v>
      </c>
      <c r="AD44" s="3">
        <v>6</v>
      </c>
      <c r="AE44" s="3">
        <v>0.8</v>
      </c>
      <c r="AF44" s="3">
        <f>AE44-[1]Kristiansand!$AB$3</f>
        <v>-1.4000000000000001</v>
      </c>
      <c r="AG44" s="3" t="s">
        <v>70</v>
      </c>
      <c r="AH44" s="3" t="s">
        <v>70</v>
      </c>
      <c r="AI44" s="3" t="e">
        <f>AH44-[1]Kristiansand!AD34</f>
        <v>#VALUE!</v>
      </c>
      <c r="AJ44" s="3">
        <v>14</v>
      </c>
      <c r="AK44" s="3">
        <v>1.8</v>
      </c>
      <c r="AL44" s="3">
        <f>AK44-[1]Kristiansand!AF34</f>
        <v>0.5</v>
      </c>
      <c r="AM44" s="3">
        <v>23</v>
      </c>
      <c r="AN44" s="3">
        <v>5.4</v>
      </c>
      <c r="AO44" s="3">
        <f>AN44-[1]Kristiansand!AH34</f>
        <v>1.7000000000000002</v>
      </c>
      <c r="AP44" s="3" t="s">
        <v>70</v>
      </c>
      <c r="AQ44" s="3" t="s">
        <v>70</v>
      </c>
      <c r="AR44" s="3" t="e">
        <f>AQ44-[1]Kristiansand!AJ34</f>
        <v>#VALUE!</v>
      </c>
      <c r="AS44" s="3">
        <v>9</v>
      </c>
      <c r="AT44" s="3">
        <v>2.8</v>
      </c>
      <c r="AU44" s="3">
        <f>AT44-[1]Kristiansand!AL34</f>
        <v>0.19999999999999973</v>
      </c>
      <c r="AV44" s="3">
        <v>22</v>
      </c>
      <c r="AW44" s="3">
        <v>5.3</v>
      </c>
      <c r="AX44">
        <f>AW44-[1]Kristiansand!C34</f>
        <v>-0.29999999999999982</v>
      </c>
      <c r="AY44" t="s">
        <v>108</v>
      </c>
      <c r="AZ44">
        <v>225</v>
      </c>
      <c r="BA44">
        <v>96</v>
      </c>
      <c r="BC44" s="8">
        <f>BA44/(AZ44+BA44)</f>
        <v>0.29906542056074764</v>
      </c>
      <c r="BD44" s="27">
        <f>BC44-[1]Kristiansand!AY34</f>
        <v>2.0748268457187746E-2</v>
      </c>
      <c r="BE44" s="11" t="s">
        <v>108</v>
      </c>
      <c r="BF44" s="15">
        <v>3.4402515723270426</v>
      </c>
      <c r="BG44" s="15">
        <v>4.1480399999999999</v>
      </c>
      <c r="BH44" s="15">
        <v>3.1194968553459117</v>
      </c>
      <c r="BI44" s="15">
        <f t="shared" si="6"/>
        <v>0.88140636232132052</v>
      </c>
      <c r="BJ44" s="15">
        <f t="shared" si="7"/>
        <v>1.1185936376786794</v>
      </c>
      <c r="BK44" s="25">
        <v>2.5562807660504885</v>
      </c>
      <c r="BL44" s="13">
        <f>BF44-[1]Kristiansand!AN34</f>
        <v>0.47935157232704251</v>
      </c>
      <c r="BM44" s="15">
        <f>BH44-[1]Kristiansand!AS34</f>
        <v>0.30516460778890853</v>
      </c>
      <c r="BN44" t="s">
        <v>108</v>
      </c>
      <c r="BO44">
        <v>992</v>
      </c>
      <c r="BP44">
        <v>69</v>
      </c>
      <c r="BQ44">
        <v>1061</v>
      </c>
      <c r="BR44" s="9">
        <f t="shared" si="2"/>
        <v>6.5032987747408108E-2</v>
      </c>
      <c r="BS44" t="s">
        <v>193</v>
      </c>
      <c r="BT44">
        <v>0</v>
      </c>
      <c r="BU44">
        <v>787</v>
      </c>
      <c r="BV44">
        <v>140</v>
      </c>
      <c r="BW44">
        <v>38</v>
      </c>
      <c r="BX44">
        <v>5</v>
      </c>
      <c r="BY44">
        <v>88</v>
      </c>
      <c r="BZ44">
        <v>3</v>
      </c>
      <c r="CA44">
        <v>1061</v>
      </c>
      <c r="CC44" s="9">
        <f t="shared" si="3"/>
        <v>0.16776625824693686</v>
      </c>
      <c r="CD44" s="8">
        <f t="shared" si="4"/>
        <v>0.10273327049952875</v>
      </c>
      <c r="CE44" s="16">
        <v>130</v>
      </c>
      <c r="CF44">
        <v>121</v>
      </c>
      <c r="CG44" s="19">
        <f t="shared" si="8"/>
        <v>251</v>
      </c>
      <c r="CH44" s="18">
        <v>16</v>
      </c>
      <c r="CI44" s="18">
        <v>13</v>
      </c>
      <c r="CJ44" s="19">
        <f t="shared" si="9"/>
        <v>29</v>
      </c>
      <c r="CK44" s="8">
        <f t="shared" si="10"/>
        <v>0.12307692307692308</v>
      </c>
      <c r="CL44" s="8">
        <f t="shared" si="11"/>
        <v>0.10743801652892562</v>
      </c>
      <c r="CM44" s="8"/>
      <c r="CN44" s="9">
        <f t="shared" si="12"/>
        <v>0.11553784860557768</v>
      </c>
      <c r="CO44" s="21">
        <f>CN44-[1]Kristiansand!BG34</f>
        <v>6.4469395146685982E-3</v>
      </c>
      <c r="CP44" t="s">
        <v>193</v>
      </c>
    </row>
    <row r="45" spans="1:94" ht="15.75" thickBot="1" x14ac:dyDescent="0.3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Y45" s="78" t="s">
        <v>269</v>
      </c>
      <c r="AZ45" s="36">
        <f>SUM(AZ43:AZ44)</f>
        <v>1045</v>
      </c>
      <c r="BA45" s="36">
        <f>SUM(BA43:BA44)</f>
        <v>234</v>
      </c>
      <c r="BB45" s="20">
        <f>BA45/(AZ45+BA45)</f>
        <v>0.18295543393275998</v>
      </c>
      <c r="BC45" s="8"/>
      <c r="BD45" s="27"/>
      <c r="BE45" s="11"/>
      <c r="BF45" s="15"/>
      <c r="BG45" s="15"/>
      <c r="BH45" s="15"/>
      <c r="BI45" s="15"/>
      <c r="BJ45" s="15"/>
      <c r="BK45" s="25"/>
      <c r="BL45" s="13"/>
      <c r="BM45" s="15"/>
      <c r="BR45" s="9"/>
      <c r="BS45" s="72" t="s">
        <v>269</v>
      </c>
      <c r="BU45" s="36">
        <f>SUM(BU43:BU44)</f>
        <v>3188</v>
      </c>
      <c r="BV45" s="36">
        <f t="shared" ref="BV45:CA45" si="53">SUM(BV43:BV44)</f>
        <v>455</v>
      </c>
      <c r="BW45" s="36">
        <f t="shared" si="53"/>
        <v>114</v>
      </c>
      <c r="BX45" s="36">
        <f t="shared" si="53"/>
        <v>36</v>
      </c>
      <c r="BY45" s="36">
        <f t="shared" si="53"/>
        <v>332</v>
      </c>
      <c r="BZ45" s="36">
        <f t="shared" si="53"/>
        <v>32</v>
      </c>
      <c r="CA45" s="36">
        <f t="shared" si="53"/>
        <v>4157</v>
      </c>
      <c r="CB45" s="85">
        <f>(BV45+BW45)/CA45</f>
        <v>0.13687755592975703</v>
      </c>
      <c r="CC45" s="9"/>
      <c r="CD45" s="8"/>
      <c r="CE45" s="36">
        <f>SUM(CE43:CE44)</f>
        <v>592</v>
      </c>
      <c r="CF45" s="36">
        <f t="shared" ref="CF45:CJ45" si="54">SUM(CF43:CF44)</f>
        <v>605</v>
      </c>
      <c r="CG45" s="36">
        <f t="shared" si="54"/>
        <v>1197</v>
      </c>
      <c r="CH45" s="36">
        <f t="shared" si="54"/>
        <v>87</v>
      </c>
      <c r="CI45" s="36">
        <f t="shared" si="54"/>
        <v>67</v>
      </c>
      <c r="CJ45" s="36">
        <f t="shared" si="54"/>
        <v>154</v>
      </c>
      <c r="CK45" s="20">
        <f t="shared" ref="CK45" si="55">CH45/CE45</f>
        <v>0.14695945945945946</v>
      </c>
      <c r="CL45" s="20">
        <f t="shared" ref="CL45" si="56">CI45/CF45</f>
        <v>0.11074380165289256</v>
      </c>
      <c r="CM45" s="20">
        <f>CJ45/CG45</f>
        <v>0.12865497076023391</v>
      </c>
      <c r="CN45" s="9"/>
      <c r="CO45" s="21"/>
      <c r="CP45" s="72" t="str">
        <f>AY45</f>
        <v>Justvik</v>
      </c>
    </row>
    <row r="46" spans="1:94" ht="15.75" thickBot="1" x14ac:dyDescent="0.3">
      <c r="A46" s="4" t="s">
        <v>48</v>
      </c>
      <c r="B46" s="3">
        <v>268</v>
      </c>
      <c r="C46" s="3">
        <v>31.9</v>
      </c>
      <c r="D46" s="3">
        <f>C46-[1]Kristiansand!E35</f>
        <v>0.19999999999999929</v>
      </c>
      <c r="E46" s="3">
        <v>361</v>
      </c>
      <c r="F46" s="3">
        <v>23.6</v>
      </c>
      <c r="G46" s="3">
        <v>61</v>
      </c>
      <c r="H46" s="3">
        <v>34.700000000000003</v>
      </c>
      <c r="I46" s="3">
        <f>H46-[1]Kristiansand!H35</f>
        <v>-12.899999999999999</v>
      </c>
      <c r="J46" s="3">
        <v>377400</v>
      </c>
      <c r="K46" s="3">
        <f>J46-[1]Kristiansand!J35</f>
        <v>55600</v>
      </c>
      <c r="L46" s="3">
        <v>94</v>
      </c>
      <c r="M46" s="3">
        <v>4.9000000000000004</v>
      </c>
      <c r="N46" s="3">
        <f>M46-[1]Kristiansand!L35</f>
        <v>-4.0999999999999996</v>
      </c>
      <c r="O46" s="3">
        <v>171</v>
      </c>
      <c r="P46" s="3">
        <v>9</v>
      </c>
      <c r="Q46">
        <f>P46-[1]Kristiansand!L35</f>
        <v>0</v>
      </c>
      <c r="R46" s="3">
        <v>21</v>
      </c>
      <c r="S46" s="3">
        <v>4.5999999999999996</v>
      </c>
      <c r="T46" s="3">
        <f>S46-[1]Kristiansand!Q35</f>
        <v>0.5</v>
      </c>
      <c r="U46" s="3">
        <v>40</v>
      </c>
      <c r="V46" s="3">
        <v>8.8000000000000007</v>
      </c>
      <c r="W46" s="3">
        <f>V46-[1]Kristiansand!S35</f>
        <v>-0.79999999999999893</v>
      </c>
      <c r="X46" s="3">
        <v>679</v>
      </c>
      <c r="Y46" s="3">
        <v>35.700000000000003</v>
      </c>
      <c r="Z46" s="3">
        <f>Y46-[1]Kristiansand!V35</f>
        <v>15.900000000000002</v>
      </c>
      <c r="AA46" s="3">
        <v>58</v>
      </c>
      <c r="AB46" s="3">
        <v>5</v>
      </c>
      <c r="AC46" s="3">
        <f>AB46-[1]Kristiansand!Y35</f>
        <v>-0.5</v>
      </c>
      <c r="AD46" s="3">
        <v>24</v>
      </c>
      <c r="AE46" s="3">
        <v>1.7</v>
      </c>
      <c r="AF46" s="3">
        <f>AE46-[1]Kristiansand!$AB$3</f>
        <v>-0.50000000000000022</v>
      </c>
      <c r="AG46" s="3">
        <v>4</v>
      </c>
      <c r="AH46" s="3">
        <v>1.3</v>
      </c>
      <c r="AI46" s="3">
        <f>AH46-[1]Kristiansand!AD35</f>
        <v>-2.2000000000000002</v>
      </c>
      <c r="AJ46" s="3">
        <v>32</v>
      </c>
      <c r="AK46" s="3">
        <v>2.2000000000000002</v>
      </c>
      <c r="AL46" s="3">
        <f>AK46-[1]Kristiansand!AF35</f>
        <v>0.50000000000000022</v>
      </c>
      <c r="AM46" s="3">
        <v>25</v>
      </c>
      <c r="AN46" s="3">
        <v>3.7</v>
      </c>
      <c r="AO46" s="3">
        <f>AN46-[1]Kristiansand!AH35</f>
        <v>1.4000000000000004</v>
      </c>
      <c r="AP46" s="3" t="s">
        <v>70</v>
      </c>
      <c r="AQ46" s="3" t="s">
        <v>70</v>
      </c>
      <c r="AR46" s="3" t="e">
        <f>AQ46-[1]Kristiansand!AJ35</f>
        <v>#VALUE!</v>
      </c>
      <c r="AS46" s="3">
        <v>6</v>
      </c>
      <c r="AT46" s="3">
        <v>1.4</v>
      </c>
      <c r="AU46" s="3" t="e">
        <f>AT46-[1]Kristiansand!AL35</f>
        <v>#VALUE!</v>
      </c>
      <c r="AV46" s="3">
        <v>156</v>
      </c>
      <c r="AW46" s="3">
        <v>18.600000000000001</v>
      </c>
      <c r="AX46">
        <f>AW46-[1]Kristiansand!C35</f>
        <v>-3.5</v>
      </c>
      <c r="AY46" s="80" t="s">
        <v>109</v>
      </c>
      <c r="AZ46" s="70">
        <v>357</v>
      </c>
      <c r="BA46" s="70">
        <v>78</v>
      </c>
      <c r="BB46" s="71">
        <f>BA46/(AZ46+BA46)</f>
        <v>0.1793103448275862</v>
      </c>
      <c r="BC46" s="8">
        <f>BA46/(AZ46+BA46)</f>
        <v>0.1793103448275862</v>
      </c>
      <c r="BD46" s="27">
        <f>BC46-[1]Kristiansand!AY35</f>
        <v>-4.1652827976946361E-2</v>
      </c>
      <c r="BE46" s="11" t="s">
        <v>109</v>
      </c>
      <c r="BF46" s="15">
        <v>4.1834112149532761</v>
      </c>
      <c r="BG46" s="15">
        <v>3.8949500000000001</v>
      </c>
      <c r="BH46" s="15">
        <v>3.4742990654205621</v>
      </c>
      <c r="BI46" s="15">
        <f t="shared" si="6"/>
        <v>0.98165487668976525</v>
      </c>
      <c r="BJ46" s="15">
        <f t="shared" si="7"/>
        <v>1.0183451233102347</v>
      </c>
      <c r="BK46" s="25">
        <v>2.4306383977096777</v>
      </c>
      <c r="BL46" s="13">
        <f>BF46-[1]Kristiansand!AN35</f>
        <v>0.51391121495327585</v>
      </c>
      <c r="BM46" s="15">
        <f>BH46-[1]Kristiansand!AS35</f>
        <v>0.33184892297042046</v>
      </c>
      <c r="BN46" t="s">
        <v>109</v>
      </c>
      <c r="BO46">
        <v>1823</v>
      </c>
      <c r="BP46">
        <v>108</v>
      </c>
      <c r="BQ46">
        <v>1931</v>
      </c>
      <c r="BR46" s="9">
        <f t="shared" si="2"/>
        <v>5.5929570170895906E-2</v>
      </c>
      <c r="BS46" s="72" t="s">
        <v>194</v>
      </c>
      <c r="BT46">
        <v>0</v>
      </c>
      <c r="BU46">
        <v>1475</v>
      </c>
      <c r="BV46">
        <v>230</v>
      </c>
      <c r="BW46">
        <v>44</v>
      </c>
      <c r="BX46">
        <v>17</v>
      </c>
      <c r="BY46">
        <v>134</v>
      </c>
      <c r="BZ46">
        <v>31</v>
      </c>
      <c r="CA46">
        <v>1931</v>
      </c>
      <c r="CB46" s="85">
        <f t="shared" ref="CB46:CB47" si="57">(BV46+BW46)/CA46</f>
        <v>0.14189539098912479</v>
      </c>
      <c r="CC46" s="9">
        <f t="shared" si="3"/>
        <v>0.14189539098912479</v>
      </c>
      <c r="CD46" s="8">
        <f t="shared" si="4"/>
        <v>8.5965820818228886E-2</v>
      </c>
      <c r="CE46" s="16">
        <v>201</v>
      </c>
      <c r="CF46">
        <v>198</v>
      </c>
      <c r="CG46" s="19">
        <f t="shared" si="8"/>
        <v>399</v>
      </c>
      <c r="CH46" s="18">
        <v>25</v>
      </c>
      <c r="CI46" s="18">
        <v>20</v>
      </c>
      <c r="CJ46" s="19">
        <f t="shared" si="9"/>
        <v>45</v>
      </c>
      <c r="CK46" s="8">
        <f t="shared" si="10"/>
        <v>0.12437810945273632</v>
      </c>
      <c r="CL46" s="8">
        <f t="shared" si="11"/>
        <v>0.10101010101010101</v>
      </c>
      <c r="CM46" s="8">
        <f>CN46</f>
        <v>0.11278195488721804</v>
      </c>
      <c r="CN46" s="9">
        <f t="shared" si="12"/>
        <v>0.11278195488721804</v>
      </c>
      <c r="CO46" s="21">
        <f>CN46-[1]Kristiansand!BG35</f>
        <v>-8.5416243310980161E-2</v>
      </c>
      <c r="CP46" t="s">
        <v>194</v>
      </c>
    </row>
    <row r="47" spans="1:94" ht="15.75" thickBot="1" x14ac:dyDescent="0.3">
      <c r="A47" s="4" t="s">
        <v>49</v>
      </c>
      <c r="B47" s="3">
        <v>164</v>
      </c>
      <c r="C47" s="3">
        <v>25.9</v>
      </c>
      <c r="D47" s="3">
        <f>C47-[1]Kristiansand!E36</f>
        <v>-1.7000000000000028</v>
      </c>
      <c r="E47" s="3">
        <v>365</v>
      </c>
      <c r="F47" s="3">
        <v>28.3</v>
      </c>
      <c r="G47" s="3">
        <v>69</v>
      </c>
      <c r="H47" s="3">
        <v>38.299999999999997</v>
      </c>
      <c r="I47" s="3">
        <f>H47-[1]Kristiansand!H36</f>
        <v>3.1999999999999957</v>
      </c>
      <c r="J47" s="3">
        <v>354200</v>
      </c>
      <c r="K47" s="3">
        <f>J47-[1]Kristiansand!J36</f>
        <v>39200</v>
      </c>
      <c r="L47" s="3">
        <v>54</v>
      </c>
      <c r="M47" s="3">
        <v>3.3</v>
      </c>
      <c r="N47" s="3">
        <f>M47-[1]Kristiansand!L36</f>
        <v>-4.2</v>
      </c>
      <c r="O47" s="3">
        <v>102</v>
      </c>
      <c r="P47" s="3">
        <v>6.3</v>
      </c>
      <c r="Q47">
        <f>P47-[1]Kristiansand!L36</f>
        <v>-1.2000000000000002</v>
      </c>
      <c r="R47" s="3">
        <v>11</v>
      </c>
      <c r="S47" s="3">
        <v>2.6</v>
      </c>
      <c r="T47" s="3">
        <f>S47-[1]Kristiansand!Q36</f>
        <v>-1</v>
      </c>
      <c r="U47" s="3">
        <v>25</v>
      </c>
      <c r="V47" s="3">
        <v>6</v>
      </c>
      <c r="W47" s="3">
        <f>V47-[1]Kristiansand!S36</f>
        <v>-2.0999999999999996</v>
      </c>
      <c r="X47" s="3">
        <v>452</v>
      </c>
      <c r="Y47" s="3">
        <v>27.8</v>
      </c>
      <c r="Z47" s="3">
        <f>Y47-[1]Kristiansand!V36</f>
        <v>8.5</v>
      </c>
      <c r="AA47" s="3">
        <v>62</v>
      </c>
      <c r="AB47" s="3">
        <v>5.8</v>
      </c>
      <c r="AC47" s="3">
        <f>AB47-[1]Kristiansand!Y36</f>
        <v>-2</v>
      </c>
      <c r="AD47" s="3">
        <v>19</v>
      </c>
      <c r="AE47" s="3">
        <v>1.5</v>
      </c>
      <c r="AF47" s="3">
        <f>AE47-[1]Kristiansand!$AB$3</f>
        <v>-0.70000000000000018</v>
      </c>
      <c r="AG47" s="3">
        <v>7</v>
      </c>
      <c r="AH47" s="3">
        <v>2.1</v>
      </c>
      <c r="AI47" s="3">
        <f>AH47-[1]Kristiansand!AD36</f>
        <v>-0.60000000000000009</v>
      </c>
      <c r="AJ47" s="3">
        <v>22</v>
      </c>
      <c r="AK47" s="3">
        <v>1.7</v>
      </c>
      <c r="AL47" s="3">
        <f>AK47-[1]Kristiansand!AF36</f>
        <v>0.5</v>
      </c>
      <c r="AM47" s="3">
        <v>17</v>
      </c>
      <c r="AN47" s="3">
        <v>2.8</v>
      </c>
      <c r="AO47" s="3">
        <f>AN47-[1]Kristiansand!AH36</f>
        <v>9.9999999999999645E-2</v>
      </c>
      <c r="AP47" s="3">
        <v>6</v>
      </c>
      <c r="AQ47" s="3">
        <v>2.2000000000000002</v>
      </c>
      <c r="AR47" s="3">
        <f>AQ47-[1]Kristiansand!AJ36</f>
        <v>-2.2999999999999998</v>
      </c>
      <c r="AS47" s="3">
        <v>26</v>
      </c>
      <c r="AT47" s="3">
        <v>6.1</v>
      </c>
      <c r="AU47" s="3">
        <f>AT47-[1]Kristiansand!AL36</f>
        <v>2.6999999999999997</v>
      </c>
      <c r="AV47" s="3">
        <v>98</v>
      </c>
      <c r="AW47" s="3">
        <v>15.8</v>
      </c>
      <c r="AX47">
        <f>AW47-[1]Kristiansand!C36</f>
        <v>-1.3999999999999986</v>
      </c>
      <c r="AY47" s="60" t="s">
        <v>110</v>
      </c>
      <c r="AZ47" s="60">
        <v>300</v>
      </c>
      <c r="BA47" s="60">
        <v>112</v>
      </c>
      <c r="BB47" s="63">
        <f>BA47/(AZ47+BA47)</f>
        <v>0.27184466019417475</v>
      </c>
      <c r="BC47" s="8">
        <f>BA47/(AZ47+BA47)</f>
        <v>0.27184466019417475</v>
      </c>
      <c r="BD47" s="27">
        <f>BC47-[1]Kristiansand!AY36</f>
        <v>-4.8995258523368834E-3</v>
      </c>
      <c r="BE47" s="11" t="s">
        <v>110</v>
      </c>
      <c r="BF47" s="15">
        <v>2.8308823529411757</v>
      </c>
      <c r="BG47" s="15">
        <v>3.5274700000000001</v>
      </c>
      <c r="BH47" s="15">
        <v>2.7181372549019618</v>
      </c>
      <c r="BI47" s="15">
        <f t="shared" si="6"/>
        <v>0.76800316885318254</v>
      </c>
      <c r="BJ47" s="15">
        <f t="shared" si="7"/>
        <v>1.2319968311468175</v>
      </c>
      <c r="BK47" s="25">
        <v>2.0272018601032813</v>
      </c>
      <c r="BL47" s="13">
        <f>BF47-[1]Kristiansand!AN36</f>
        <v>0.34728235294117571</v>
      </c>
      <c r="BM47" s="15">
        <f>BH47-[1]Kristiansand!AS36</f>
        <v>0.28122136705149403</v>
      </c>
      <c r="BN47" t="s">
        <v>110</v>
      </c>
      <c r="BO47">
        <v>1548</v>
      </c>
      <c r="BP47">
        <v>59</v>
      </c>
      <c r="BQ47">
        <v>1607</v>
      </c>
      <c r="BR47" s="9">
        <f t="shared" si="2"/>
        <v>3.6714374611076538E-2</v>
      </c>
      <c r="BS47" s="72" t="s">
        <v>195</v>
      </c>
      <c r="BT47">
        <v>0</v>
      </c>
      <c r="BU47">
        <v>1277</v>
      </c>
      <c r="BV47">
        <v>170</v>
      </c>
      <c r="BW47">
        <v>20</v>
      </c>
      <c r="BX47">
        <v>16</v>
      </c>
      <c r="BY47">
        <v>108</v>
      </c>
      <c r="BZ47">
        <v>16</v>
      </c>
      <c r="CA47">
        <v>1607</v>
      </c>
      <c r="CB47" s="85">
        <f t="shared" si="57"/>
        <v>0.11823273179838208</v>
      </c>
      <c r="CC47" s="9">
        <f t="shared" si="3"/>
        <v>0.11823273179838208</v>
      </c>
      <c r="CD47" s="8">
        <f t="shared" si="4"/>
        <v>8.1518357187305546E-2</v>
      </c>
      <c r="CE47" s="16">
        <v>153</v>
      </c>
      <c r="CF47">
        <v>139</v>
      </c>
      <c r="CG47" s="19">
        <f t="shared" si="8"/>
        <v>292</v>
      </c>
      <c r="CH47" s="18">
        <v>34</v>
      </c>
      <c r="CI47" s="18">
        <v>12</v>
      </c>
      <c r="CJ47" s="19">
        <f t="shared" si="9"/>
        <v>46</v>
      </c>
      <c r="CK47" s="8">
        <f t="shared" si="10"/>
        <v>0.22222222222222221</v>
      </c>
      <c r="CL47" s="8">
        <f t="shared" si="11"/>
        <v>8.6330935251798566E-2</v>
      </c>
      <c r="CM47" s="8">
        <f>CN47</f>
        <v>0.15753424657534246</v>
      </c>
      <c r="CN47" s="9">
        <f t="shared" si="12"/>
        <v>0.15753424657534246</v>
      </c>
      <c r="CO47" s="21">
        <f>CN47-[1]Kristiansand!BG36</f>
        <v>2.9714697703162013E-2</v>
      </c>
      <c r="CP47" t="s">
        <v>195</v>
      </c>
    </row>
    <row r="48" spans="1:94" ht="15.75" thickBot="1" x14ac:dyDescent="0.3">
      <c r="A48" s="4" t="s">
        <v>50</v>
      </c>
      <c r="B48" s="3">
        <v>353</v>
      </c>
      <c r="C48" s="3">
        <v>34.5</v>
      </c>
      <c r="D48" s="3">
        <f>C48-[1]Kristiansand!E37</f>
        <v>-1.8999999999999986</v>
      </c>
      <c r="E48" s="3">
        <v>422</v>
      </c>
      <c r="F48" s="3">
        <v>22.8</v>
      </c>
      <c r="G48" s="3">
        <v>67</v>
      </c>
      <c r="H48" s="3">
        <v>28.3</v>
      </c>
      <c r="I48" s="3">
        <f>H48-[1]Kristiansand!H37</f>
        <v>0.69999999999999929</v>
      </c>
      <c r="J48" s="3">
        <v>377600</v>
      </c>
      <c r="K48" s="3">
        <f>J48-[1]Kristiansand!J37</f>
        <v>51900</v>
      </c>
      <c r="L48" s="3">
        <v>89</v>
      </c>
      <c r="M48" s="3">
        <v>4</v>
      </c>
      <c r="N48" s="3">
        <f>M48-[1]Kristiansand!L37</f>
        <v>-3.2</v>
      </c>
      <c r="O48" s="3">
        <v>188</v>
      </c>
      <c r="P48" s="3">
        <v>8.4</v>
      </c>
      <c r="Q48">
        <f>P48-[1]Kristiansand!L37</f>
        <v>1.2000000000000002</v>
      </c>
      <c r="R48" s="3">
        <v>31</v>
      </c>
      <c r="S48" s="3">
        <v>6.4</v>
      </c>
      <c r="T48" s="3">
        <f>S48-[1]Kristiansand!Q37</f>
        <v>2.6000000000000005</v>
      </c>
      <c r="U48" s="3">
        <v>53</v>
      </c>
      <c r="V48" s="3">
        <v>10.9</v>
      </c>
      <c r="W48" s="3">
        <f>V48-[1]Kristiansand!S37</f>
        <v>3</v>
      </c>
      <c r="X48" s="3">
        <v>583</v>
      </c>
      <c r="Y48" s="3">
        <v>26</v>
      </c>
      <c r="Z48" s="3">
        <f>Y48-[1]Kristiansand!V37</f>
        <v>4.6000000000000014</v>
      </c>
      <c r="AA48" s="3">
        <v>79</v>
      </c>
      <c r="AB48" s="3">
        <v>5.8</v>
      </c>
      <c r="AC48" s="3">
        <f>AB48-[1]Kristiansand!Y37</f>
        <v>1.2999999999999998</v>
      </c>
      <c r="AD48" s="3">
        <v>20</v>
      </c>
      <c r="AE48" s="3">
        <v>1.2</v>
      </c>
      <c r="AF48" s="3">
        <f>AE48-[1]Kristiansand!$AB$3</f>
        <v>-1.0000000000000002</v>
      </c>
      <c r="AG48" s="3">
        <v>6</v>
      </c>
      <c r="AH48" s="3">
        <v>1.5</v>
      </c>
      <c r="AI48" s="3">
        <f>AH48-[1]Kristiansand!AD37</f>
        <v>-0.19999999999999996</v>
      </c>
      <c r="AJ48" s="3">
        <v>38</v>
      </c>
      <c r="AK48" s="3">
        <v>2</v>
      </c>
      <c r="AL48" s="3">
        <f>AK48-[1]Kristiansand!AF37</f>
        <v>1</v>
      </c>
      <c r="AM48" s="3">
        <v>33</v>
      </c>
      <c r="AN48" s="3">
        <v>4.5</v>
      </c>
      <c r="AO48" s="3">
        <f>AN48-[1]Kristiansand!AH37</f>
        <v>1.9</v>
      </c>
      <c r="AP48" s="3">
        <v>4</v>
      </c>
      <c r="AQ48" s="3">
        <v>1.2</v>
      </c>
      <c r="AR48" s="3">
        <f>AQ48-[1]Kristiansand!AJ37</f>
        <v>-1.4000000000000001</v>
      </c>
      <c r="AS48" s="3">
        <v>11</v>
      </c>
      <c r="AT48" s="3">
        <v>2.2000000000000002</v>
      </c>
      <c r="AU48" s="3">
        <f>AT48-[1]Kristiansand!AL37</f>
        <v>-0.5</v>
      </c>
      <c r="AV48" s="3">
        <v>101</v>
      </c>
      <c r="AW48" s="3">
        <v>9.9</v>
      </c>
      <c r="AX48">
        <f>AW48-[1]Kristiansand!C37</f>
        <v>-2.2999999999999989</v>
      </c>
      <c r="AY48" t="s">
        <v>111</v>
      </c>
      <c r="AZ48">
        <v>371</v>
      </c>
      <c r="BA48">
        <v>117</v>
      </c>
      <c r="BC48" s="8">
        <f>BA48/(AZ48+BA48)</f>
        <v>0.23975409836065573</v>
      </c>
      <c r="BD48" s="27">
        <f>BC48-[1]Kristiansand!AY37</f>
        <v>1.8426130553814674E-2</v>
      </c>
      <c r="BE48" s="11" t="s">
        <v>111</v>
      </c>
      <c r="BF48" s="15">
        <v>3.5137130801687761</v>
      </c>
      <c r="BG48" s="15">
        <v>3.99356</v>
      </c>
      <c r="BH48" s="15">
        <v>3.1624472573839655</v>
      </c>
      <c r="BI48" s="15">
        <f t="shared" si="6"/>
        <v>0.89354189551018204</v>
      </c>
      <c r="BJ48" s="15">
        <f t="shared" si="7"/>
        <v>1.1064581044898181</v>
      </c>
      <c r="BK48" s="25">
        <v>2.4984103026830313</v>
      </c>
      <c r="BL48" s="13">
        <f>BF48-[1]Kristiansand!AN37</f>
        <v>-0.29538691983122378</v>
      </c>
      <c r="BM48" s="15">
        <f>BH48-[1]Kristiansand!AS37</f>
        <v>-7.1992576640932171E-2</v>
      </c>
      <c r="BN48" t="s">
        <v>111</v>
      </c>
      <c r="BO48">
        <v>2114</v>
      </c>
      <c r="BP48">
        <v>186</v>
      </c>
      <c r="BQ48">
        <v>2300</v>
      </c>
      <c r="BR48" s="9">
        <f t="shared" si="2"/>
        <v>8.0869565217391304E-2</v>
      </c>
      <c r="BS48" t="s">
        <v>196</v>
      </c>
      <c r="BT48">
        <v>0</v>
      </c>
      <c r="BU48">
        <v>1713</v>
      </c>
      <c r="BV48">
        <v>298</v>
      </c>
      <c r="BW48">
        <v>90</v>
      </c>
      <c r="BX48">
        <v>20</v>
      </c>
      <c r="BY48">
        <v>155</v>
      </c>
      <c r="BZ48">
        <v>24</v>
      </c>
      <c r="CA48">
        <v>2300</v>
      </c>
      <c r="CC48" s="9">
        <f t="shared" si="3"/>
        <v>0.16869565217391305</v>
      </c>
      <c r="CD48" s="8">
        <f t="shared" si="4"/>
        <v>8.7826086956521748E-2</v>
      </c>
      <c r="CE48" s="16">
        <v>201</v>
      </c>
      <c r="CF48">
        <v>196</v>
      </c>
      <c r="CG48" s="19">
        <f t="shared" si="8"/>
        <v>397</v>
      </c>
      <c r="CH48" s="18">
        <v>27</v>
      </c>
      <c r="CI48" s="18">
        <v>21</v>
      </c>
      <c r="CJ48" s="19">
        <f t="shared" si="9"/>
        <v>48</v>
      </c>
      <c r="CK48" s="8">
        <f t="shared" si="10"/>
        <v>0.13432835820895522</v>
      </c>
      <c r="CL48" s="8">
        <f t="shared" si="11"/>
        <v>0.10714285714285714</v>
      </c>
      <c r="CM48" s="8"/>
      <c r="CN48" s="9">
        <f t="shared" si="12"/>
        <v>0.12090680100755667</v>
      </c>
      <c r="CO48" s="21">
        <f>CN48-[1]Kristiansand!BG37</f>
        <v>-4.3865926265170593E-2</v>
      </c>
      <c r="CP48" t="s">
        <v>196</v>
      </c>
    </row>
    <row r="49" spans="1:94" ht="15.75" thickBot="1" x14ac:dyDescent="0.3">
      <c r="A49" s="4" t="s">
        <v>51</v>
      </c>
      <c r="B49" s="3">
        <v>243</v>
      </c>
      <c r="C49" s="3">
        <v>29.1</v>
      </c>
      <c r="D49" s="3">
        <f>C49-[1]Kristiansand!E38</f>
        <v>-0.59999999999999787</v>
      </c>
      <c r="E49" s="3">
        <v>401</v>
      </c>
      <c r="F49" s="3">
        <v>24.6</v>
      </c>
      <c r="G49" s="3">
        <v>80</v>
      </c>
      <c r="H49" s="3">
        <v>32.700000000000003</v>
      </c>
      <c r="I49" s="3">
        <f>H49-[1]Kristiansand!H38</f>
        <v>2.3000000000000043</v>
      </c>
      <c r="J49" s="3">
        <v>358000</v>
      </c>
      <c r="K49" s="3">
        <f>J49-[1]Kristiansand!J38</f>
        <v>51800</v>
      </c>
      <c r="L49" s="3">
        <v>85</v>
      </c>
      <c r="M49" s="3">
        <v>4.3</v>
      </c>
      <c r="N49" s="3">
        <f>M49-[1]Kristiansand!L38</f>
        <v>-4.7</v>
      </c>
      <c r="O49" s="3">
        <v>201</v>
      </c>
      <c r="P49" s="3">
        <v>10.1</v>
      </c>
      <c r="Q49">
        <f>P49-[1]Kristiansand!L38</f>
        <v>1.0999999999999996</v>
      </c>
      <c r="R49" s="3">
        <v>25</v>
      </c>
      <c r="S49" s="3">
        <v>5</v>
      </c>
      <c r="T49" s="3">
        <f>S49-[1]Kristiansand!Q38</f>
        <v>-1.2999999999999998</v>
      </c>
      <c r="U49" s="3">
        <v>65</v>
      </c>
      <c r="V49" s="3">
        <v>12.9</v>
      </c>
      <c r="W49" s="3">
        <f>V49-[1]Kristiansand!S38</f>
        <v>0.59999999999999964</v>
      </c>
      <c r="X49" s="3">
        <v>493</v>
      </c>
      <c r="Y49" s="3">
        <v>24.7</v>
      </c>
      <c r="Z49" s="3">
        <f>Y49-[1]Kristiansand!V38</f>
        <v>2.8999999999999986</v>
      </c>
      <c r="AA49" s="3">
        <v>57</v>
      </c>
      <c r="AB49" s="3">
        <v>4.5</v>
      </c>
      <c r="AC49" s="3">
        <f>AB49-[1]Kristiansand!Y38</f>
        <v>-1.7000000000000002</v>
      </c>
      <c r="AD49" s="3">
        <v>22</v>
      </c>
      <c r="AE49" s="3">
        <v>1.4</v>
      </c>
      <c r="AF49" s="3">
        <f>AE49-[1]Kristiansand!$AB$3</f>
        <v>-0.80000000000000027</v>
      </c>
      <c r="AG49" s="3">
        <v>4</v>
      </c>
      <c r="AH49" s="3">
        <v>0.9</v>
      </c>
      <c r="AI49" s="3">
        <f>AH49-[1]Kristiansand!AD38</f>
        <v>-3</v>
      </c>
      <c r="AJ49" s="3">
        <v>41</v>
      </c>
      <c r="AK49" s="3">
        <v>2.5</v>
      </c>
      <c r="AL49" s="3">
        <f>AK49-[1]Kristiansand!AF38</f>
        <v>0.60000000000000009</v>
      </c>
      <c r="AM49" s="3">
        <v>30</v>
      </c>
      <c r="AN49" s="3">
        <v>3.9</v>
      </c>
      <c r="AO49" s="3">
        <f>AN49-[1]Kristiansand!AH38</f>
        <v>1.9</v>
      </c>
      <c r="AP49" s="3" t="s">
        <v>70</v>
      </c>
      <c r="AQ49" s="3" t="s">
        <v>70</v>
      </c>
      <c r="AR49" s="3" t="e">
        <f>AQ49-[1]Kristiansand!AJ38</f>
        <v>#VALUE!</v>
      </c>
      <c r="AS49" s="3">
        <v>15</v>
      </c>
      <c r="AT49" s="3">
        <v>2.9</v>
      </c>
      <c r="AU49" s="3">
        <f>AT49-[1]Kristiansand!AL38</f>
        <v>-1.6999999999999997</v>
      </c>
      <c r="AV49" s="3">
        <v>98</v>
      </c>
      <c r="AW49" s="3">
        <v>11.9</v>
      </c>
      <c r="AX49">
        <f>AW49-[1]Kristiansand!C38</f>
        <v>-2.2999999999999989</v>
      </c>
      <c r="AY49" t="s">
        <v>112</v>
      </c>
      <c r="AZ49">
        <v>395</v>
      </c>
      <c r="BA49">
        <v>114</v>
      </c>
      <c r="BC49" s="8">
        <f>BA49/(AZ49+BA49)</f>
        <v>0.22396856581532418</v>
      </c>
      <c r="BD49" s="27">
        <f>BC49-[1]Kristiansand!AY38</f>
        <v>-4.7059471567853367E-2</v>
      </c>
      <c r="BE49" s="11" t="s">
        <v>112</v>
      </c>
      <c r="BF49" s="15">
        <v>3.908183632734529</v>
      </c>
      <c r="BG49" s="15">
        <v>4.1868299999999996</v>
      </c>
      <c r="BH49" s="15">
        <v>3.437125748502996</v>
      </c>
      <c r="BI49" s="15">
        <f t="shared" si="6"/>
        <v>0.97115164506009388</v>
      </c>
      <c r="BJ49" s="15">
        <f t="shared" si="7"/>
        <v>1.0288483549399061</v>
      </c>
      <c r="BK49" s="25">
        <v>2.6089344419045264</v>
      </c>
      <c r="BL49" s="13">
        <f>BF49-[1]Kristiansand!AN38</f>
        <v>0.30078363273452879</v>
      </c>
      <c r="BM49" s="15">
        <f>BH49-[1]Kristiansand!AS38</f>
        <v>0.23370369527105339</v>
      </c>
      <c r="BN49" t="s">
        <v>112</v>
      </c>
      <c r="BO49">
        <v>1878</v>
      </c>
      <c r="BP49">
        <v>224</v>
      </c>
      <c r="BQ49">
        <v>2102</v>
      </c>
      <c r="BR49" s="9">
        <f t="shared" si="2"/>
        <v>0.1065651760228354</v>
      </c>
      <c r="BS49" t="s">
        <v>197</v>
      </c>
      <c r="BT49">
        <v>0</v>
      </c>
      <c r="BU49">
        <v>1457</v>
      </c>
      <c r="BV49">
        <v>318</v>
      </c>
      <c r="BW49">
        <v>112</v>
      </c>
      <c r="BX49">
        <v>21</v>
      </c>
      <c r="BY49">
        <v>174</v>
      </c>
      <c r="BZ49">
        <v>20</v>
      </c>
      <c r="CA49">
        <v>2102</v>
      </c>
      <c r="CC49" s="9">
        <f t="shared" si="3"/>
        <v>0.20456707897240722</v>
      </c>
      <c r="CD49" s="8">
        <f t="shared" si="4"/>
        <v>9.8001902949571826E-2</v>
      </c>
      <c r="CE49" s="16">
        <v>209</v>
      </c>
      <c r="CF49">
        <v>198</v>
      </c>
      <c r="CG49" s="19">
        <f t="shared" si="8"/>
        <v>407</v>
      </c>
      <c r="CH49" s="18">
        <v>33</v>
      </c>
      <c r="CI49" s="18">
        <v>23</v>
      </c>
      <c r="CJ49" s="19">
        <f t="shared" si="9"/>
        <v>56</v>
      </c>
      <c r="CK49" s="8">
        <f t="shared" si="10"/>
        <v>0.15789473684210525</v>
      </c>
      <c r="CL49" s="8">
        <f t="shared" si="11"/>
        <v>0.11616161616161616</v>
      </c>
      <c r="CM49" s="8"/>
      <c r="CN49" s="9">
        <f t="shared" si="12"/>
        <v>0.13759213759213759</v>
      </c>
      <c r="CO49" s="21">
        <f>CN49-[1]Kristiansand!BG38</f>
        <v>-0.13207078375617701</v>
      </c>
      <c r="CP49" t="s">
        <v>197</v>
      </c>
    </row>
    <row r="50" spans="1:94" ht="15.75" thickBot="1" x14ac:dyDescent="0.3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V50" s="3"/>
      <c r="AW50" s="3"/>
      <c r="AY50" s="79" t="s">
        <v>268</v>
      </c>
      <c r="AZ50" s="64">
        <f>SUM(AZ48:AZ49)</f>
        <v>766</v>
      </c>
      <c r="BA50" s="64">
        <f>SUM(BA48:BA49)</f>
        <v>231</v>
      </c>
      <c r="BB50" s="66">
        <f>BA50/(AZ50+BA50)</f>
        <v>0.23169508525576729</v>
      </c>
      <c r="BC50" s="8"/>
      <c r="BD50" s="27"/>
      <c r="BE50" s="11"/>
      <c r="BF50" s="15"/>
      <c r="BG50" s="15"/>
      <c r="BH50" s="15"/>
      <c r="BI50" s="15"/>
      <c r="BJ50" s="15"/>
      <c r="BK50" s="25"/>
      <c r="BL50" s="13"/>
      <c r="BM50" s="15"/>
      <c r="BR50" s="9"/>
      <c r="BS50" s="72" t="s">
        <v>268</v>
      </c>
      <c r="BU50" s="36">
        <f>SUM(BU48:BU49)</f>
        <v>3170</v>
      </c>
      <c r="BV50" s="36">
        <f t="shared" ref="BV50:CA50" si="58">SUM(BV48:BV49)</f>
        <v>616</v>
      </c>
      <c r="BW50" s="36">
        <f t="shared" si="58"/>
        <v>202</v>
      </c>
      <c r="BX50" s="36">
        <f t="shared" si="58"/>
        <v>41</v>
      </c>
      <c r="BY50" s="36">
        <f t="shared" si="58"/>
        <v>329</v>
      </c>
      <c r="BZ50" s="36">
        <f t="shared" si="58"/>
        <v>44</v>
      </c>
      <c r="CA50" s="36">
        <f t="shared" si="58"/>
        <v>4402</v>
      </c>
      <c r="CB50" s="85">
        <f>(BV50+BW50)/CA50</f>
        <v>0.18582462517037709</v>
      </c>
      <c r="CC50" s="9"/>
      <c r="CD50" s="8"/>
      <c r="CE50" s="36">
        <f>SUM(CE48:CE49)</f>
        <v>410</v>
      </c>
      <c r="CF50" s="36">
        <f t="shared" ref="CF50:CJ50" si="59">SUM(CF48:CF49)</f>
        <v>394</v>
      </c>
      <c r="CG50" s="36">
        <f t="shared" si="59"/>
        <v>804</v>
      </c>
      <c r="CH50" s="36">
        <f t="shared" si="59"/>
        <v>60</v>
      </c>
      <c r="CI50" s="36">
        <f t="shared" si="59"/>
        <v>44</v>
      </c>
      <c r="CJ50" s="64">
        <f t="shared" si="59"/>
        <v>104</v>
      </c>
      <c r="CK50" s="20">
        <f t="shared" ref="CK50" si="60">CH50/CE50</f>
        <v>0.14634146341463414</v>
      </c>
      <c r="CL50" s="20">
        <f t="shared" ref="CL50" si="61">CI50/CF50</f>
        <v>0.1116751269035533</v>
      </c>
      <c r="CM50" s="20">
        <f>CJ50/CG50</f>
        <v>0.12935323383084577</v>
      </c>
      <c r="CN50" s="9"/>
      <c r="CO50" s="21"/>
      <c r="CP50" s="72" t="str">
        <f>AY50</f>
        <v>Hånes senter</v>
      </c>
    </row>
    <row r="51" spans="1:94" ht="15.75" thickBot="1" x14ac:dyDescent="0.3">
      <c r="A51" s="4" t="s">
        <v>52</v>
      </c>
      <c r="B51" s="3">
        <v>301</v>
      </c>
      <c r="C51" s="3">
        <v>24.1</v>
      </c>
      <c r="D51" s="3">
        <f>C51-[1]Kristiansand!E39</f>
        <v>-0.19999999999999929</v>
      </c>
      <c r="E51" s="3">
        <v>466</v>
      </c>
      <c r="F51" s="3">
        <v>18.5</v>
      </c>
      <c r="G51" s="3">
        <v>78</v>
      </c>
      <c r="H51" s="3">
        <v>24.8</v>
      </c>
      <c r="I51" s="3">
        <f>H51-[1]Kristiansand!H39</f>
        <v>-0.5</v>
      </c>
      <c r="J51" s="3">
        <v>399700</v>
      </c>
      <c r="K51" s="3">
        <f>J51-[1]Kristiansand!J39</f>
        <v>50100</v>
      </c>
      <c r="L51" s="3">
        <v>117</v>
      </c>
      <c r="M51" s="3">
        <v>3.7</v>
      </c>
      <c r="N51" s="3">
        <f>M51-[1]Kristiansand!L39</f>
        <v>-2.2999999999999998</v>
      </c>
      <c r="O51" s="3">
        <v>205</v>
      </c>
      <c r="P51" s="3">
        <v>6.5</v>
      </c>
      <c r="Q51">
        <f>P51-[1]Kristiansand!L39</f>
        <v>0.5</v>
      </c>
      <c r="R51" s="3">
        <v>32</v>
      </c>
      <c r="S51" s="3">
        <v>3.9</v>
      </c>
      <c r="T51" s="3">
        <f>S51-[1]Kristiansand!Q39</f>
        <v>1.4</v>
      </c>
      <c r="U51" s="3">
        <v>56</v>
      </c>
      <c r="V51" s="3">
        <v>6.7</v>
      </c>
      <c r="W51" s="3">
        <f>V51-[1]Kristiansand!S39</f>
        <v>1.6000000000000005</v>
      </c>
      <c r="X51" s="3">
        <v>769</v>
      </c>
      <c r="Y51" s="3">
        <v>24.5</v>
      </c>
      <c r="Z51" s="3">
        <f>Y51-[1]Kristiansand!V39</f>
        <v>3.1000000000000014</v>
      </c>
      <c r="AA51" s="3">
        <v>81</v>
      </c>
      <c r="AB51" s="3">
        <v>4.4000000000000004</v>
      </c>
      <c r="AC51" s="3">
        <f>AB51-[1]Kristiansand!Y39</f>
        <v>-1.2999999999999998</v>
      </c>
      <c r="AD51" s="3">
        <v>34</v>
      </c>
      <c r="AE51" s="3">
        <v>1.5</v>
      </c>
      <c r="AF51" s="3">
        <f>AE51-[1]Kristiansand!$AB$3</f>
        <v>-0.70000000000000018</v>
      </c>
      <c r="AG51" s="3">
        <v>11</v>
      </c>
      <c r="AH51" s="3">
        <v>1.8</v>
      </c>
      <c r="AI51" s="3">
        <f>AH51-[1]Kristiansand!AD39</f>
        <v>-0.7</v>
      </c>
      <c r="AJ51" s="3">
        <v>62</v>
      </c>
      <c r="AK51" s="3">
        <v>2.4</v>
      </c>
      <c r="AL51" s="3">
        <f>AK51-[1]Kristiansand!AF39</f>
        <v>0.5</v>
      </c>
      <c r="AM51" s="3">
        <v>37</v>
      </c>
      <c r="AN51" s="3">
        <v>3.4</v>
      </c>
      <c r="AO51" s="3">
        <f>AN51-[1]Kristiansand!AH39</f>
        <v>1.5</v>
      </c>
      <c r="AP51" s="3">
        <v>5</v>
      </c>
      <c r="AQ51" s="3">
        <v>1.1000000000000001</v>
      </c>
      <c r="AR51" s="3">
        <f>AQ51-[1]Kristiansand!AJ39</f>
        <v>-2.1</v>
      </c>
      <c r="AS51" s="3">
        <v>28</v>
      </c>
      <c r="AT51" s="3">
        <v>3.3</v>
      </c>
      <c r="AU51" s="3">
        <f>AT51-[1]Kristiansand!AL39</f>
        <v>1.5999999999999999</v>
      </c>
      <c r="AV51" s="3">
        <v>178</v>
      </c>
      <c r="AW51" s="3">
        <v>14.3</v>
      </c>
      <c r="AX51">
        <f>AW51-[1]Kristiansand!C39</f>
        <v>0.10000000000000142</v>
      </c>
      <c r="AY51" s="80" t="s">
        <v>113</v>
      </c>
      <c r="AZ51" s="65">
        <v>678</v>
      </c>
      <c r="BA51" s="65">
        <v>152</v>
      </c>
      <c r="BB51" s="63">
        <f>BA51/(AZ51+BA51)</f>
        <v>0.18313253012048192</v>
      </c>
      <c r="BC51" s="8">
        <f>BA51/(AZ51+BA51)</f>
        <v>0.18313253012048192</v>
      </c>
      <c r="BD51" s="27">
        <f>BC51-[1]Kristiansand!AY39</f>
        <v>-1.4271803740898426E-3</v>
      </c>
      <c r="BE51" s="11" t="s">
        <v>113</v>
      </c>
      <c r="BF51" s="15">
        <v>5.5792682926829249</v>
      </c>
      <c r="BG51" s="15">
        <v>3.8297599999999998</v>
      </c>
      <c r="BH51" s="15">
        <v>4.4999999999999973</v>
      </c>
      <c r="BI51" s="15">
        <f t="shared" si="6"/>
        <v>1.2714642182276301</v>
      </c>
      <c r="BJ51" s="15">
        <f t="shared" si="7"/>
        <v>0.72853578177236988</v>
      </c>
      <c r="BK51" s="25">
        <v>2.5010376357002819</v>
      </c>
      <c r="BL51" s="13">
        <f>BF51-[1]Kristiansand!AN39</f>
        <v>3.6368292682924519E-2</v>
      </c>
      <c r="BM51" s="15">
        <f>BH51-[1]Kristiansand!AS39</f>
        <v>9.068627450980582E-2</v>
      </c>
      <c r="BN51" t="s">
        <v>113</v>
      </c>
      <c r="BO51">
        <v>3058</v>
      </c>
      <c r="BP51">
        <v>211</v>
      </c>
      <c r="BQ51">
        <v>3269</v>
      </c>
      <c r="BR51" s="9">
        <f t="shared" si="2"/>
        <v>6.4545732639951059E-2</v>
      </c>
      <c r="BS51" s="72" t="s">
        <v>198</v>
      </c>
      <c r="BT51">
        <v>0</v>
      </c>
      <c r="BU51">
        <v>2583</v>
      </c>
      <c r="BV51">
        <v>327</v>
      </c>
      <c r="BW51">
        <v>55</v>
      </c>
      <c r="BX51">
        <v>31</v>
      </c>
      <c r="BY51">
        <v>207</v>
      </c>
      <c r="BZ51">
        <v>66</v>
      </c>
      <c r="CA51">
        <v>3269</v>
      </c>
      <c r="CB51" s="85">
        <f>(BV51+BW51)/CA51</f>
        <v>0.11685530743346589</v>
      </c>
      <c r="CC51" s="9">
        <f t="shared" si="3"/>
        <v>0.11685530743346589</v>
      </c>
      <c r="CD51" s="8">
        <f t="shared" si="4"/>
        <v>5.2309574793514835E-2</v>
      </c>
      <c r="CE51" s="16">
        <v>275</v>
      </c>
      <c r="CF51">
        <v>260</v>
      </c>
      <c r="CG51" s="19">
        <f t="shared" si="8"/>
        <v>535</v>
      </c>
      <c r="CH51" s="18">
        <v>28</v>
      </c>
      <c r="CI51" s="18">
        <v>31</v>
      </c>
      <c r="CJ51" s="19">
        <f t="shared" si="9"/>
        <v>59</v>
      </c>
      <c r="CK51" s="8">
        <f t="shared" si="10"/>
        <v>0.10181818181818182</v>
      </c>
      <c r="CL51" s="8">
        <f t="shared" si="11"/>
        <v>0.11923076923076924</v>
      </c>
      <c r="CM51" s="8">
        <f>CN51</f>
        <v>0.1102803738317757</v>
      </c>
      <c r="CN51" s="9">
        <f t="shared" si="12"/>
        <v>0.1102803738317757</v>
      </c>
      <c r="CO51" s="21">
        <f>CN51-[1]Kristiansand!BG39</f>
        <v>-5.1231653659633239E-2</v>
      </c>
      <c r="CP51" s="72" t="s">
        <v>198</v>
      </c>
    </row>
    <row r="52" spans="1:94" ht="15.75" thickBot="1" x14ac:dyDescent="0.3">
      <c r="A52" s="4" t="s">
        <v>53</v>
      </c>
      <c r="B52" s="3">
        <v>193</v>
      </c>
      <c r="C52" s="3">
        <v>31.8</v>
      </c>
      <c r="D52" s="3">
        <f>C52-[1]Kristiansand!E40</f>
        <v>-1.0999999999999979</v>
      </c>
      <c r="E52" s="3">
        <v>243</v>
      </c>
      <c r="F52" s="3">
        <v>20.7</v>
      </c>
      <c r="G52" s="3">
        <v>42</v>
      </c>
      <c r="H52" s="3">
        <v>22</v>
      </c>
      <c r="I52" s="3">
        <f>H52-[1]Kristiansand!H40</f>
        <v>-5.3999999999999986</v>
      </c>
      <c r="J52" s="3">
        <v>391200</v>
      </c>
      <c r="K52" s="3">
        <f>J52-[1]Kristiansand!J40</f>
        <v>44500</v>
      </c>
      <c r="L52" s="3">
        <v>78</v>
      </c>
      <c r="M52" s="3">
        <v>5.5</v>
      </c>
      <c r="N52" s="3">
        <f>M52-[1]Kristiansand!L40</f>
        <v>-1.4000000000000004</v>
      </c>
      <c r="O52" s="3">
        <v>138</v>
      </c>
      <c r="P52" s="3">
        <v>9.8000000000000007</v>
      </c>
      <c r="Q52">
        <f>P52-[1]Kristiansand!L40</f>
        <v>2.9000000000000004</v>
      </c>
      <c r="R52" s="3">
        <v>30</v>
      </c>
      <c r="S52" s="3">
        <v>8.9</v>
      </c>
      <c r="T52" s="3"/>
      <c r="U52" s="3">
        <v>44</v>
      </c>
      <c r="V52" s="3">
        <v>13.1</v>
      </c>
      <c r="W52" s="3">
        <f>V52-[1]Kristiansand!S40</f>
        <v>6.3</v>
      </c>
      <c r="X52" s="3">
        <v>326</v>
      </c>
      <c r="Y52" s="3">
        <v>23.1</v>
      </c>
      <c r="Z52" s="3">
        <f>Y52-[1]Kristiansand!V40</f>
        <v>3.5</v>
      </c>
      <c r="AA52" s="3">
        <v>48</v>
      </c>
      <c r="AB52" s="3">
        <v>5.0999999999999996</v>
      </c>
      <c r="AC52" s="3">
        <f>AB52-[1]Kristiansand!Y40</f>
        <v>0.69999999999999929</v>
      </c>
      <c r="AD52" s="3">
        <v>12</v>
      </c>
      <c r="AE52" s="3">
        <v>1.1000000000000001</v>
      </c>
      <c r="AF52" s="3">
        <f>AE52-[1]Kristiansand!$AB$3</f>
        <v>-1.1000000000000001</v>
      </c>
      <c r="AG52" s="3">
        <v>4</v>
      </c>
      <c r="AH52" s="3">
        <v>1.2</v>
      </c>
      <c r="AI52" s="3">
        <f>AH52-[1]Kristiansand!AD40</f>
        <v>-1.5000000000000002</v>
      </c>
      <c r="AJ52" s="3">
        <v>30</v>
      </c>
      <c r="AK52" s="3">
        <v>2.5</v>
      </c>
      <c r="AL52" s="3">
        <f>AK52-[1]Kristiansand!AF40</f>
        <v>0.39999999999999991</v>
      </c>
      <c r="AM52" s="3">
        <v>19</v>
      </c>
      <c r="AN52" s="3">
        <v>3.6</v>
      </c>
      <c r="AO52" s="3">
        <f>AN52-[1]Kristiansand!AH40</f>
        <v>2.4000000000000004</v>
      </c>
      <c r="AP52" s="3" t="s">
        <v>70</v>
      </c>
      <c r="AQ52" s="3" t="s">
        <v>70</v>
      </c>
      <c r="AR52" s="3" t="e">
        <f>AQ52-[1]Kristiansand!AJ40</f>
        <v>#VALUE!</v>
      </c>
      <c r="AS52" s="3">
        <v>9</v>
      </c>
      <c r="AT52" s="3">
        <v>2.6</v>
      </c>
      <c r="AU52" s="3">
        <f>AT52-[1]Kristiansand!AL40</f>
        <v>-1.9999999999999996</v>
      </c>
      <c r="AV52" s="3">
        <v>109</v>
      </c>
      <c r="AW52" s="3">
        <v>18.2</v>
      </c>
      <c r="AX52">
        <f>AW52-[1]Kristiansand!C40</f>
        <v>-0.69999999999999929</v>
      </c>
      <c r="AY52" s="61" t="s">
        <v>114</v>
      </c>
      <c r="AZ52" s="61">
        <v>288</v>
      </c>
      <c r="BA52" s="61">
        <v>64</v>
      </c>
      <c r="BB52" s="61"/>
      <c r="BC52" s="8">
        <f>BA52/(AZ52+BA52)</f>
        <v>0.18181818181818182</v>
      </c>
      <c r="BD52" s="27">
        <f>BC52-[1]Kristiansand!AY40</f>
        <v>-3.6840710310098057E-2</v>
      </c>
      <c r="BE52" s="11" t="s">
        <v>114</v>
      </c>
      <c r="BF52" s="15">
        <v>4.7725947521865901</v>
      </c>
      <c r="BG52" s="15">
        <v>3.84239</v>
      </c>
      <c r="BH52" s="15">
        <v>3.9037900874635563</v>
      </c>
      <c r="BI52" s="15">
        <f t="shared" si="6"/>
        <v>1.10300653592925</v>
      </c>
      <c r="BJ52" s="15">
        <f t="shared" si="7"/>
        <v>0.89699346407074998</v>
      </c>
      <c r="BK52" s="25">
        <v>2.4302101279003439</v>
      </c>
      <c r="BL52" s="13">
        <f>BF52-[1]Kristiansand!AN40</f>
        <v>2.339475218659004E-2</v>
      </c>
      <c r="BM52" s="15">
        <f>BH52-[1]Kristiansand!AS40</f>
        <v>5.0937234610704873E-2</v>
      </c>
      <c r="BN52" t="s">
        <v>114</v>
      </c>
      <c r="BO52">
        <v>1395</v>
      </c>
      <c r="BP52">
        <v>96</v>
      </c>
      <c r="BQ52">
        <v>1491</v>
      </c>
      <c r="BR52" s="9">
        <f t="shared" si="2"/>
        <v>6.4386317907444673E-2</v>
      </c>
      <c r="BS52" t="s">
        <v>199</v>
      </c>
      <c r="BT52">
        <v>0</v>
      </c>
      <c r="BU52">
        <v>1125</v>
      </c>
      <c r="BV52">
        <v>162</v>
      </c>
      <c r="BW52">
        <v>58</v>
      </c>
      <c r="BX52">
        <v>15</v>
      </c>
      <c r="BY52">
        <v>96</v>
      </c>
      <c r="BZ52">
        <v>35</v>
      </c>
      <c r="CA52">
        <v>1491</v>
      </c>
      <c r="CC52" s="9">
        <f t="shared" si="3"/>
        <v>0.14755197853789404</v>
      </c>
      <c r="CD52" s="8">
        <f t="shared" si="4"/>
        <v>8.3165660630449362E-2</v>
      </c>
      <c r="CE52" s="16">
        <v>140</v>
      </c>
      <c r="CF52">
        <v>146</v>
      </c>
      <c r="CG52" s="19">
        <f t="shared" si="8"/>
        <v>286</v>
      </c>
      <c r="CH52" s="18">
        <v>26</v>
      </c>
      <c r="CI52" s="18">
        <v>31</v>
      </c>
      <c r="CJ52" s="19">
        <f t="shared" si="9"/>
        <v>57</v>
      </c>
      <c r="CK52" s="8">
        <f t="shared" si="10"/>
        <v>0.18571428571428572</v>
      </c>
      <c r="CL52" s="8">
        <f t="shared" si="11"/>
        <v>0.21232876712328766</v>
      </c>
      <c r="CM52" s="8"/>
      <c r="CN52" s="9">
        <f t="shared" si="12"/>
        <v>0.1993006993006993</v>
      </c>
      <c r="CO52" s="21">
        <f>CN52-[1]Kristiansand!BG40</f>
        <v>1.9525418401822897E-2</v>
      </c>
      <c r="CP52" t="s">
        <v>199</v>
      </c>
    </row>
    <row r="53" spans="1:94" ht="15.75" thickBot="1" x14ac:dyDescent="0.3">
      <c r="A53" s="4" t="s">
        <v>54</v>
      </c>
      <c r="B53" s="3">
        <v>336</v>
      </c>
      <c r="C53" s="3">
        <v>33</v>
      </c>
      <c r="D53" s="3">
        <f>C53-[1]Kristiansand!E41</f>
        <v>3.3000000000000007</v>
      </c>
      <c r="E53" s="3">
        <v>395</v>
      </c>
      <c r="F53" s="3">
        <v>21</v>
      </c>
      <c r="G53" s="3">
        <v>70</v>
      </c>
      <c r="H53" s="3">
        <v>24.1</v>
      </c>
      <c r="I53" s="3">
        <f>H53-[1]Kristiansand!H41</f>
        <v>1.1000000000000014</v>
      </c>
      <c r="J53" s="3">
        <v>370300</v>
      </c>
      <c r="K53" s="3">
        <f>J53-[1]Kristiansand!J41</f>
        <v>47600</v>
      </c>
      <c r="L53" s="3">
        <v>101</v>
      </c>
      <c r="M53" s="3">
        <v>4.3</v>
      </c>
      <c r="N53" s="3">
        <f>M53-[1]Kristiansand!L41</f>
        <v>-1.7999999999999998</v>
      </c>
      <c r="O53" s="3">
        <v>195</v>
      </c>
      <c r="P53" s="3">
        <v>8.3000000000000007</v>
      </c>
      <c r="Q53">
        <f>P53-[1]Kristiansand!L41</f>
        <v>2.2000000000000011</v>
      </c>
      <c r="R53" s="3">
        <v>34</v>
      </c>
      <c r="S53" s="3">
        <v>5.8</v>
      </c>
      <c r="T53" s="3">
        <f>S53-[1]Kristiansand!Q41</f>
        <v>0.5</v>
      </c>
      <c r="U53" s="3">
        <v>65</v>
      </c>
      <c r="V53" s="3">
        <v>11</v>
      </c>
      <c r="W53" s="3">
        <f>V53-[1]Kristiansand!S41</f>
        <v>3.2</v>
      </c>
      <c r="X53" s="3">
        <v>630</v>
      </c>
      <c r="Y53" s="3">
        <v>26.8</v>
      </c>
      <c r="Z53" s="3">
        <f>Y53-[1]Kristiansand!V41</f>
        <v>3.5</v>
      </c>
      <c r="AA53" s="3">
        <v>67</v>
      </c>
      <c r="AB53" s="3">
        <v>4.5999999999999996</v>
      </c>
      <c r="AC53" s="3">
        <f>AB53-[1]Kristiansand!Y41</f>
        <v>-0.60000000000000053</v>
      </c>
      <c r="AD53" s="3">
        <v>29</v>
      </c>
      <c r="AE53" s="3">
        <v>1.6</v>
      </c>
      <c r="AF53" s="3">
        <f>AE53-[1]Kristiansand!$AB$3</f>
        <v>-0.60000000000000009</v>
      </c>
      <c r="AG53" s="3">
        <v>4</v>
      </c>
      <c r="AH53" s="3">
        <v>0.8</v>
      </c>
      <c r="AI53" s="3">
        <f>AH53-[1]Kristiansand!AD41</f>
        <v>-1.3</v>
      </c>
      <c r="AJ53" s="3">
        <v>45</v>
      </c>
      <c r="AK53" s="3">
        <v>2.4</v>
      </c>
      <c r="AL53" s="3">
        <f>AK53-[1]Kristiansand!AF41</f>
        <v>1.2</v>
      </c>
      <c r="AM53" s="3">
        <v>35</v>
      </c>
      <c r="AN53" s="3">
        <v>3.9</v>
      </c>
      <c r="AO53" s="3">
        <f>AN53-[1]Kristiansand!AH41</f>
        <v>1.2999999999999998</v>
      </c>
      <c r="AP53" s="3">
        <v>7</v>
      </c>
      <c r="AQ53" s="3">
        <v>1.7</v>
      </c>
      <c r="AR53" s="3">
        <f>AQ53-[1]Kristiansand!AJ41</f>
        <v>-0.10000000000000009</v>
      </c>
      <c r="AS53" s="3">
        <v>17</v>
      </c>
      <c r="AT53" s="3">
        <v>2.8</v>
      </c>
      <c r="AU53" s="3">
        <f>AT53-[1]Kristiansand!AL41</f>
        <v>-0.30000000000000027</v>
      </c>
      <c r="AV53" s="3">
        <v>196</v>
      </c>
      <c r="AW53" s="3">
        <v>19.3</v>
      </c>
      <c r="AX53">
        <f>AW53-[1]Kristiansand!C41</f>
        <v>0.5</v>
      </c>
      <c r="AY53" s="65" t="s">
        <v>115</v>
      </c>
      <c r="AZ53" s="65">
        <v>493</v>
      </c>
      <c r="BA53" s="65">
        <v>100</v>
      </c>
      <c r="BB53" s="63">
        <f>BA53/(AZ53+BA53)</f>
        <v>0.16863406408094436</v>
      </c>
      <c r="BC53" s="8">
        <f>BA53/(AZ53+BA53)</f>
        <v>0.16863406408094436</v>
      </c>
      <c r="BD53" s="27">
        <f>BC53-[1]Kristiansand!AY41</f>
        <v>-5.2165935919055634E-2</v>
      </c>
      <c r="BE53" s="11" t="s">
        <v>115</v>
      </c>
      <c r="BF53" s="15">
        <v>4.9300518134715015</v>
      </c>
      <c r="BG53" s="15">
        <v>3.7680199999999999</v>
      </c>
      <c r="BH53" s="15">
        <v>3.9775474956822099</v>
      </c>
      <c r="BI53" s="15">
        <f t="shared" si="6"/>
        <v>1.1238465149024115</v>
      </c>
      <c r="BJ53" s="15">
        <f t="shared" si="7"/>
        <v>0.8761534850975885</v>
      </c>
      <c r="BK53" s="25">
        <v>2.4234680594189788</v>
      </c>
      <c r="BL53" s="13">
        <f>BF53-[1]Kristiansand!AN41</f>
        <v>0.1409518134715011</v>
      </c>
      <c r="BM53" s="15">
        <f>BH53-[1]Kristiansand!AS41</f>
        <v>0.16647257711543606</v>
      </c>
      <c r="BN53" t="s">
        <v>115</v>
      </c>
      <c r="BO53">
        <v>2200</v>
      </c>
      <c r="BP53">
        <v>168</v>
      </c>
      <c r="BQ53">
        <v>2368</v>
      </c>
      <c r="BR53" s="9">
        <f t="shared" si="2"/>
        <v>7.0945945945945943E-2</v>
      </c>
      <c r="BS53" t="s">
        <v>200</v>
      </c>
      <c r="BT53">
        <v>0</v>
      </c>
      <c r="BU53">
        <v>1852</v>
      </c>
      <c r="BV53">
        <v>263</v>
      </c>
      <c r="BW53">
        <v>68</v>
      </c>
      <c r="BX53">
        <v>17</v>
      </c>
      <c r="BY53">
        <v>138</v>
      </c>
      <c r="BZ53">
        <v>30</v>
      </c>
      <c r="CA53">
        <v>2368</v>
      </c>
      <c r="CB53" s="85">
        <f>(BV53+BW53)/CA53</f>
        <v>0.1397804054054054</v>
      </c>
      <c r="CC53" s="9">
        <f t="shared" si="3"/>
        <v>0.1397804054054054</v>
      </c>
      <c r="CD53" s="8">
        <f t="shared" si="4"/>
        <v>6.8834459459459457E-2</v>
      </c>
      <c r="CE53" s="16">
        <v>240</v>
      </c>
      <c r="CF53">
        <v>222</v>
      </c>
      <c r="CG53" s="19">
        <f t="shared" si="8"/>
        <v>462</v>
      </c>
      <c r="CH53" s="18">
        <v>36</v>
      </c>
      <c r="CI53" s="18">
        <v>33</v>
      </c>
      <c r="CJ53" s="19">
        <f t="shared" si="9"/>
        <v>69</v>
      </c>
      <c r="CK53" s="8">
        <f t="shared" si="10"/>
        <v>0.15</v>
      </c>
      <c r="CL53" s="8">
        <f t="shared" si="11"/>
        <v>0.14864864864864866</v>
      </c>
      <c r="CM53" s="8">
        <f>CN53</f>
        <v>0.14935064935064934</v>
      </c>
      <c r="CN53" s="9">
        <f t="shared" si="12"/>
        <v>0.14935064935064934</v>
      </c>
      <c r="CO53" s="21">
        <f>CN53-[1]Kristiansand!BG41</f>
        <v>4.3530543530543531E-2</v>
      </c>
      <c r="CP53" t="s">
        <v>200</v>
      </c>
    </row>
    <row r="54" spans="1:94" ht="15.75" thickBot="1" x14ac:dyDescent="0.3">
      <c r="A54" s="4" t="s">
        <v>55</v>
      </c>
      <c r="B54" s="3">
        <v>243</v>
      </c>
      <c r="C54" s="3">
        <v>22.3</v>
      </c>
      <c r="D54" s="3">
        <f>C54-[1]Kristiansand!E42</f>
        <v>-0.19999999999999929</v>
      </c>
      <c r="E54" s="3">
        <v>375</v>
      </c>
      <c r="F54" s="3">
        <v>16.8</v>
      </c>
      <c r="G54" s="3">
        <v>55</v>
      </c>
      <c r="H54" s="3">
        <v>19.100000000000001</v>
      </c>
      <c r="I54" s="3">
        <f>H54-[1]Kristiansand!H42</f>
        <v>-5.7999999999999972</v>
      </c>
      <c r="J54" s="3">
        <v>428900</v>
      </c>
      <c r="K54" s="3">
        <f>J54-[1]Kristiansand!J42</f>
        <v>69900</v>
      </c>
      <c r="L54" s="3">
        <v>82</v>
      </c>
      <c r="M54" s="3">
        <v>2.6</v>
      </c>
      <c r="N54" s="3">
        <f>M54-[1]Kristiansand!L42</f>
        <v>-1.6</v>
      </c>
      <c r="O54" s="3">
        <v>164</v>
      </c>
      <c r="P54" s="3">
        <v>5.3</v>
      </c>
      <c r="Q54">
        <f>P54-[1]Kristiansand!L42</f>
        <v>1.0999999999999996</v>
      </c>
      <c r="R54" s="3">
        <v>18</v>
      </c>
      <c r="S54" s="3">
        <v>1.7</v>
      </c>
      <c r="T54" s="3"/>
      <c r="U54" s="3">
        <v>41</v>
      </c>
      <c r="V54" s="3">
        <v>3.9</v>
      </c>
      <c r="W54" s="3">
        <f>V54-[1]Kristiansand!S42</f>
        <v>1.2999999999999998</v>
      </c>
      <c r="X54" s="3">
        <v>1167</v>
      </c>
      <c r="Y54" s="3">
        <v>37.4</v>
      </c>
      <c r="Z54" s="3">
        <f>Y54-[1]Kristiansand!V42</f>
        <v>2.6999999999999957</v>
      </c>
      <c r="AA54" s="3">
        <v>66</v>
      </c>
      <c r="AB54" s="3">
        <v>3.4</v>
      </c>
      <c r="AC54" s="3">
        <f>AB54-[1]Kristiansand!Y42</f>
        <v>-1.5000000000000004</v>
      </c>
      <c r="AD54" s="3">
        <v>28</v>
      </c>
      <c r="AE54" s="3">
        <v>1.2</v>
      </c>
      <c r="AF54" s="3">
        <f>AE54-[1]Kristiansand!$AB$3</f>
        <v>-1.0000000000000002</v>
      </c>
      <c r="AG54" s="3">
        <v>6</v>
      </c>
      <c r="AH54" s="3">
        <v>1</v>
      </c>
      <c r="AI54" s="3">
        <f>AH54-[1]Kristiansand!AD42</f>
        <v>-0.30000000000000004</v>
      </c>
      <c r="AJ54" s="3">
        <v>25</v>
      </c>
      <c r="AK54" s="3">
        <v>1.2</v>
      </c>
      <c r="AL54" s="3">
        <f>AK54-[1]Kristiansand!AF42</f>
        <v>0.39999999999999991</v>
      </c>
      <c r="AM54" s="3">
        <v>31</v>
      </c>
      <c r="AN54" s="3">
        <v>2.4</v>
      </c>
      <c r="AO54" s="3">
        <f>AN54-[1]Kristiansand!AH42</f>
        <v>1</v>
      </c>
      <c r="AP54" s="3">
        <v>5</v>
      </c>
      <c r="AQ54" s="3">
        <v>0.8</v>
      </c>
      <c r="AR54" s="3">
        <f>AQ54-[1]Kristiansand!AJ42</f>
        <v>-1.9000000000000001</v>
      </c>
      <c r="AS54" s="3">
        <v>19</v>
      </c>
      <c r="AT54" s="3">
        <v>1.9</v>
      </c>
      <c r="AU54" s="3">
        <f>AT54-[1]Kristiansand!AL42</f>
        <v>0.7</v>
      </c>
      <c r="AV54" s="3">
        <v>154</v>
      </c>
      <c r="AW54" s="3">
        <v>14.1</v>
      </c>
      <c r="AX54">
        <f>AW54-[1]Kristiansand!C42</f>
        <v>-5.2999999999999989</v>
      </c>
      <c r="AY54" s="61" t="s">
        <v>116</v>
      </c>
      <c r="AZ54" s="61">
        <v>865</v>
      </c>
      <c r="BA54" s="61">
        <v>134</v>
      </c>
      <c r="BB54" s="61"/>
      <c r="BC54" s="8">
        <f>BA54/(AZ54+BA54)</f>
        <v>0.13413413413413414</v>
      </c>
      <c r="BD54" s="27">
        <f>BC54-[1]Kristiansand!AY42</f>
        <v>-5.5170678700090459E-2</v>
      </c>
      <c r="BE54" s="11" t="s">
        <v>116</v>
      </c>
      <c r="BF54" s="15">
        <v>5.9364278506559032</v>
      </c>
      <c r="BG54" s="15">
        <v>3.3086199999999999</v>
      </c>
      <c r="BH54" s="15">
        <v>4.6478304742684173</v>
      </c>
      <c r="BI54" s="15">
        <f t="shared" si="6"/>
        <v>1.3132333645378338</v>
      </c>
      <c r="BJ54" s="15">
        <f t="shared" si="7"/>
        <v>0.68676663546216621</v>
      </c>
      <c r="BK54" s="25">
        <v>2.2215866646623841</v>
      </c>
      <c r="BL54" s="13">
        <f>BF54-[1]Kristiansand!AN42</f>
        <v>0.52582785065590354</v>
      </c>
      <c r="BM54" s="15">
        <f>BH54-[1]Kristiansand!AS42</f>
        <v>0.39622447855106824</v>
      </c>
      <c r="BN54" t="s">
        <v>116</v>
      </c>
      <c r="BO54">
        <v>2949</v>
      </c>
      <c r="BP54">
        <v>109</v>
      </c>
      <c r="BQ54">
        <v>3058</v>
      </c>
      <c r="BR54" s="9">
        <f t="shared" si="2"/>
        <v>3.5644211903204708E-2</v>
      </c>
      <c r="BS54" t="s">
        <v>201</v>
      </c>
      <c r="BT54">
        <v>0</v>
      </c>
      <c r="BU54">
        <v>2482</v>
      </c>
      <c r="BV54">
        <v>242</v>
      </c>
      <c r="BW54">
        <v>57</v>
      </c>
      <c r="BX54">
        <v>24</v>
      </c>
      <c r="BY54">
        <v>216</v>
      </c>
      <c r="BZ54">
        <v>37</v>
      </c>
      <c r="CA54">
        <v>3058</v>
      </c>
      <c r="CC54" s="9">
        <f t="shared" si="3"/>
        <v>9.7776324395029438E-2</v>
      </c>
      <c r="CD54" s="8">
        <f t="shared" si="4"/>
        <v>6.213211249182473E-2</v>
      </c>
      <c r="CE54" s="16">
        <v>396</v>
      </c>
      <c r="CF54">
        <v>381</v>
      </c>
      <c r="CG54" s="19">
        <f t="shared" si="8"/>
        <v>777</v>
      </c>
      <c r="CH54" s="18">
        <v>50</v>
      </c>
      <c r="CI54" s="18">
        <v>38</v>
      </c>
      <c r="CJ54" s="19">
        <f t="shared" si="9"/>
        <v>88</v>
      </c>
      <c r="CK54" s="8">
        <f t="shared" si="10"/>
        <v>0.12626262626262627</v>
      </c>
      <c r="CL54" s="8">
        <f t="shared" si="11"/>
        <v>9.9737532808398949E-2</v>
      </c>
      <c r="CM54" s="8"/>
      <c r="CN54" s="9">
        <f t="shared" si="12"/>
        <v>0.11325611325611326</v>
      </c>
      <c r="CO54" s="21">
        <f>CN54-[1]Kristiansand!BG42</f>
        <v>-1.0582896031812436E-2</v>
      </c>
      <c r="CP54" t="s">
        <v>201</v>
      </c>
    </row>
    <row r="55" spans="1:94" ht="15.75" thickBot="1" x14ac:dyDescent="0.3">
      <c r="A55" s="4" t="s">
        <v>56</v>
      </c>
      <c r="B55" s="3">
        <v>297</v>
      </c>
      <c r="C55" s="3">
        <v>26.1</v>
      </c>
      <c r="D55" s="3">
        <f>C55-[1]Kristiansand!E43</f>
        <v>-1.2999999999999972</v>
      </c>
      <c r="E55" s="3">
        <v>444</v>
      </c>
      <c r="F55" s="3">
        <v>20</v>
      </c>
      <c r="G55" s="3">
        <v>60</v>
      </c>
      <c r="H55" s="3">
        <v>18.399999999999999</v>
      </c>
      <c r="I55" s="3">
        <f>H55-[1]Kristiansand!H43</f>
        <v>-3.6000000000000014</v>
      </c>
      <c r="J55" s="3">
        <v>400100</v>
      </c>
      <c r="K55" s="3">
        <f>J55-[1]Kristiansand!J43</f>
        <v>57900</v>
      </c>
      <c r="L55" s="3">
        <v>64</v>
      </c>
      <c r="M55" s="3">
        <v>2.2999999999999998</v>
      </c>
      <c r="N55" s="3">
        <f>M55-[1]Kristiansand!L43</f>
        <v>-3.5</v>
      </c>
      <c r="O55" s="3">
        <v>159</v>
      </c>
      <c r="P55" s="3">
        <v>5.7</v>
      </c>
      <c r="Q55">
        <f>P55-[1]Kristiansand!L43</f>
        <v>-9.9999999999999645E-2</v>
      </c>
      <c r="R55" s="3">
        <v>21</v>
      </c>
      <c r="S55" s="3">
        <v>2.9</v>
      </c>
      <c r="T55" s="3">
        <f>S55-[1]Kristiansand!Q43</f>
        <v>0.10000000000000009</v>
      </c>
      <c r="U55" s="3">
        <v>43</v>
      </c>
      <c r="V55" s="3">
        <v>6</v>
      </c>
      <c r="W55" s="3">
        <f>V55-[1]Kristiansand!S43</f>
        <v>1.0999999999999996</v>
      </c>
      <c r="X55" s="3">
        <v>883</v>
      </c>
      <c r="Y55" s="3">
        <v>31.7</v>
      </c>
      <c r="Z55" s="3">
        <f>Y55-[1]Kristiansand!V43</f>
        <v>9</v>
      </c>
      <c r="AA55" s="3">
        <v>83</v>
      </c>
      <c r="AB55" s="3">
        <v>4.8</v>
      </c>
      <c r="AC55" s="3">
        <f>AB55-[1]Kristiansand!Y43</f>
        <v>0.89999999999999991</v>
      </c>
      <c r="AD55" s="3">
        <v>31</v>
      </c>
      <c r="AE55" s="3">
        <v>1.5</v>
      </c>
      <c r="AF55" s="3">
        <f>AE55-[1]Kristiansand!$AB$3</f>
        <v>-0.70000000000000018</v>
      </c>
      <c r="AG55" s="3">
        <v>9</v>
      </c>
      <c r="AH55" s="3">
        <v>1.6</v>
      </c>
      <c r="AI55" s="3">
        <f>AH55-[1]Kristiansand!AD43</f>
        <v>-9.9999999999999867E-2</v>
      </c>
      <c r="AJ55" s="3">
        <v>25</v>
      </c>
      <c r="AK55" s="3">
        <v>1.1000000000000001</v>
      </c>
      <c r="AL55" s="3">
        <f>AK55-[1]Kristiansand!AF43</f>
        <v>0.40000000000000013</v>
      </c>
      <c r="AM55" s="3">
        <v>26</v>
      </c>
      <c r="AN55" s="3">
        <v>2.5</v>
      </c>
      <c r="AO55" s="3">
        <f>AN55-[1]Kristiansand!AH43</f>
        <v>1.2</v>
      </c>
      <c r="AP55" s="3">
        <v>7</v>
      </c>
      <c r="AQ55" s="3">
        <v>1.6</v>
      </c>
      <c r="AR55" s="3">
        <f>AQ55-[1]Kristiansand!AJ43</f>
        <v>-1</v>
      </c>
      <c r="AS55" s="3">
        <v>17</v>
      </c>
      <c r="AT55" s="3">
        <v>2.2999999999999998</v>
      </c>
      <c r="AU55" s="3">
        <f>AT55-[1]Kristiansand!AL43</f>
        <v>0.19999999999999973</v>
      </c>
      <c r="AV55" s="3">
        <v>151</v>
      </c>
      <c r="AW55" s="3">
        <v>13.3</v>
      </c>
      <c r="AX55">
        <f>AW55-[1]Kristiansand!C43</f>
        <v>-6.0999999999999979</v>
      </c>
      <c r="AY55" s="61" t="s">
        <v>117</v>
      </c>
      <c r="AZ55" s="61">
        <v>590</v>
      </c>
      <c r="BA55" s="61">
        <v>133</v>
      </c>
      <c r="BB55" s="61"/>
      <c r="BC55" s="8">
        <f>BA55/(AZ55+BA55)</f>
        <v>0.1839557399723375</v>
      </c>
      <c r="BD55" s="27">
        <f>BC55-[1]Kristiansand!AY43</f>
        <v>1.6275492289994919E-3</v>
      </c>
      <c r="BE55" s="11" t="s">
        <v>117</v>
      </c>
      <c r="BF55" s="15">
        <v>4.8016877637130833</v>
      </c>
      <c r="BG55" s="15">
        <v>3.50895</v>
      </c>
      <c r="BH55" s="15">
        <v>3.9465541490857965</v>
      </c>
      <c r="BI55" s="15">
        <f t="shared" si="6"/>
        <v>1.1150894190800855</v>
      </c>
      <c r="BJ55" s="15">
        <f t="shared" si="7"/>
        <v>0.88491058091991448</v>
      </c>
      <c r="BK55" s="25">
        <v>2.2410916158235139</v>
      </c>
      <c r="BL55" s="13">
        <f>BF55-[1]Kristiansand!AN43</f>
        <v>0.19768776371308316</v>
      </c>
      <c r="BM55" s="15">
        <f>BH55-[1]Kristiansand!AS43</f>
        <v>0.20680874597405774</v>
      </c>
      <c r="BN55" t="s">
        <v>117</v>
      </c>
      <c r="BO55">
        <v>2783</v>
      </c>
      <c r="BP55">
        <v>98</v>
      </c>
      <c r="BQ55">
        <v>2881</v>
      </c>
      <c r="BR55" s="9">
        <f t="shared" si="2"/>
        <v>3.4015966678236725E-2</v>
      </c>
      <c r="BS55" t="s">
        <v>202</v>
      </c>
      <c r="BT55">
        <v>0</v>
      </c>
      <c r="BU55">
        <v>2402</v>
      </c>
      <c r="BV55">
        <v>221</v>
      </c>
      <c r="BW55">
        <v>29</v>
      </c>
      <c r="BX55">
        <v>26</v>
      </c>
      <c r="BY55">
        <v>159</v>
      </c>
      <c r="BZ55">
        <v>44</v>
      </c>
      <c r="CA55">
        <v>2881</v>
      </c>
      <c r="CC55" s="9">
        <f t="shared" si="3"/>
        <v>8.6775425199583478E-2</v>
      </c>
      <c r="CD55" s="8">
        <f t="shared" si="4"/>
        <v>5.2759458521346753E-2</v>
      </c>
      <c r="CE55" s="16">
        <v>273</v>
      </c>
      <c r="CF55">
        <v>281</v>
      </c>
      <c r="CG55" s="19">
        <f t="shared" si="8"/>
        <v>554</v>
      </c>
      <c r="CH55" s="18">
        <v>60</v>
      </c>
      <c r="CI55" s="18">
        <v>49</v>
      </c>
      <c r="CJ55" s="19">
        <f t="shared" si="9"/>
        <v>109</v>
      </c>
      <c r="CK55" s="8">
        <f t="shared" si="10"/>
        <v>0.21978021978021978</v>
      </c>
      <c r="CL55" s="8">
        <f t="shared" si="11"/>
        <v>0.17437722419928825</v>
      </c>
      <c r="CM55" s="8"/>
      <c r="CN55" s="9">
        <f t="shared" si="12"/>
        <v>0.1967509025270758</v>
      </c>
      <c r="CO55" s="21">
        <f>CN55-[1]Kristiansand!BG43</f>
        <v>2.3064580826313574E-3</v>
      </c>
      <c r="CP55" t="s">
        <v>202</v>
      </c>
    </row>
    <row r="56" spans="1:94" ht="15.75" thickBot="1" x14ac:dyDescent="0.3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Y56" s="81" t="s">
        <v>201</v>
      </c>
      <c r="AZ56" s="67">
        <f>SUM(AZ54:AZ55)+AZ52</f>
        <v>1743</v>
      </c>
      <c r="BA56" s="67">
        <f>SUM(BA54:BA55)+BA52</f>
        <v>331</v>
      </c>
      <c r="BB56" s="68">
        <f>BA56/(AZ56+BA56)</f>
        <v>0.15959498553519769</v>
      </c>
      <c r="BC56" s="8"/>
      <c r="BD56" s="27"/>
      <c r="BE56" s="11"/>
      <c r="BF56" s="15"/>
      <c r="BG56" s="15"/>
      <c r="BH56" s="15"/>
      <c r="BI56" s="15"/>
      <c r="BJ56" s="15"/>
      <c r="BK56" s="25"/>
      <c r="BL56" s="13"/>
      <c r="BM56" s="15"/>
      <c r="BR56" s="9"/>
      <c r="BS56" s="72" t="s">
        <v>201</v>
      </c>
      <c r="BU56" s="67">
        <f>SUM(BU54:BU55)+BU52</f>
        <v>6009</v>
      </c>
      <c r="BV56" s="67">
        <f t="shared" ref="BV56:CA56" si="62">SUM(BV54:BV55)+BV52</f>
        <v>625</v>
      </c>
      <c r="BW56" s="67">
        <f t="shared" si="62"/>
        <v>144</v>
      </c>
      <c r="BX56" s="67">
        <f t="shared" si="62"/>
        <v>65</v>
      </c>
      <c r="BY56" s="67">
        <f t="shared" si="62"/>
        <v>471</v>
      </c>
      <c r="BZ56" s="67">
        <f t="shared" si="62"/>
        <v>116</v>
      </c>
      <c r="CA56" s="67">
        <f t="shared" si="62"/>
        <v>7430</v>
      </c>
      <c r="CB56" s="85">
        <f>(BV56+BW56)/CA56</f>
        <v>0.1034993270524899</v>
      </c>
      <c r="CC56" s="9"/>
      <c r="CD56" s="8"/>
      <c r="CE56" s="67">
        <f>SUM(CE54:CE55)+CE52</f>
        <v>809</v>
      </c>
      <c r="CF56" s="67">
        <f t="shared" ref="CF56:CJ56" si="63">SUM(CF54:CF55)+CF52</f>
        <v>808</v>
      </c>
      <c r="CG56" s="67">
        <f t="shared" si="63"/>
        <v>1617</v>
      </c>
      <c r="CH56" s="67">
        <f t="shared" si="63"/>
        <v>136</v>
      </c>
      <c r="CI56" s="67">
        <f t="shared" si="63"/>
        <v>118</v>
      </c>
      <c r="CJ56" s="67">
        <f t="shared" si="63"/>
        <v>254</v>
      </c>
      <c r="CK56" s="20">
        <f t="shared" ref="CK56" si="64">CH56/CE56</f>
        <v>0.1681087762669963</v>
      </c>
      <c r="CL56" s="20">
        <f t="shared" ref="CL56" si="65">CI56/CF56</f>
        <v>0.14603960396039603</v>
      </c>
      <c r="CM56" s="20">
        <f>CJ56/CG56</f>
        <v>0.15708101422387136</v>
      </c>
      <c r="CN56" s="9"/>
      <c r="CO56" s="21"/>
      <c r="CP56" s="72" t="str">
        <f>AY56</f>
        <v>Dvergsnes</v>
      </c>
    </row>
    <row r="57" spans="1:94" ht="15.75" thickBot="1" x14ac:dyDescent="0.3">
      <c r="A57" s="4" t="s">
        <v>57</v>
      </c>
      <c r="B57" s="3">
        <v>162</v>
      </c>
      <c r="C57" s="3">
        <v>26.6</v>
      </c>
      <c r="D57" s="3"/>
      <c r="E57" s="3">
        <v>301</v>
      </c>
      <c r="F57" s="3">
        <v>24.7</v>
      </c>
      <c r="G57" s="3">
        <v>49</v>
      </c>
      <c r="H57" s="3">
        <v>30.2</v>
      </c>
      <c r="I57" s="3"/>
      <c r="J57" s="3">
        <v>390100</v>
      </c>
      <c r="K57" s="3"/>
      <c r="L57" s="3">
        <v>61</v>
      </c>
      <c r="M57" s="3">
        <v>4.0999999999999996</v>
      </c>
      <c r="N57" s="3"/>
      <c r="O57" s="3">
        <v>155</v>
      </c>
      <c r="P57" s="3">
        <v>10.4</v>
      </c>
      <c r="Q57" s="3"/>
      <c r="R57" s="3">
        <v>14</v>
      </c>
      <c r="S57" s="3">
        <v>4.0999999999999996</v>
      </c>
      <c r="T57" s="3"/>
      <c r="U57" s="3">
        <v>52</v>
      </c>
      <c r="V57" s="3">
        <v>15.2</v>
      </c>
      <c r="W57" s="3"/>
      <c r="X57" s="3">
        <v>427</v>
      </c>
      <c r="Y57" s="3">
        <v>28.6</v>
      </c>
      <c r="Z57" s="3"/>
      <c r="AA57" s="3">
        <v>39</v>
      </c>
      <c r="AB57" s="3">
        <v>4.0999999999999996</v>
      </c>
      <c r="AC57" s="3"/>
      <c r="AD57" s="3">
        <v>17</v>
      </c>
      <c r="AE57" s="3">
        <v>1.5</v>
      </c>
      <c r="AF57" s="3"/>
      <c r="AG57" s="3">
        <v>4</v>
      </c>
      <c r="AH57" s="3">
        <v>1.3</v>
      </c>
      <c r="AI57" s="3"/>
      <c r="AJ57" s="3">
        <v>26</v>
      </c>
      <c r="AK57" s="3">
        <v>2.1</v>
      </c>
      <c r="AL57" s="3"/>
      <c r="AM57" s="3">
        <v>26</v>
      </c>
      <c r="AN57" s="3">
        <v>5.2</v>
      </c>
      <c r="AO57" s="3"/>
      <c r="AP57" s="3" t="s">
        <v>70</v>
      </c>
      <c r="AQ57" s="3" t="s">
        <v>70</v>
      </c>
      <c r="AR57" s="3"/>
      <c r="AS57" s="3">
        <v>10</v>
      </c>
      <c r="AT57" s="3">
        <v>2.9</v>
      </c>
      <c r="AU57" s="3"/>
      <c r="AV57" s="3">
        <v>82</v>
      </c>
      <c r="AW57" s="3">
        <v>13.4</v>
      </c>
      <c r="AY57" t="s">
        <v>118</v>
      </c>
      <c r="AZ57">
        <v>281</v>
      </c>
      <c r="BA57">
        <v>52</v>
      </c>
      <c r="BC57" s="8">
        <f>BA57/(AZ57+BA57)</f>
        <v>0.15615615615615616</v>
      </c>
      <c r="BD57" s="9"/>
      <c r="BE57" s="11" t="s">
        <v>118</v>
      </c>
      <c r="BF57" s="15">
        <v>3.4418960244648313</v>
      </c>
      <c r="BG57" s="15">
        <v>3.2429199999999998</v>
      </c>
      <c r="BH57" s="15">
        <v>3.0642201834862384</v>
      </c>
      <c r="BI57" s="15">
        <f t="shared" si="6"/>
        <v>0.86578807112747946</v>
      </c>
      <c r="BJ57" s="15">
        <f t="shared" si="7"/>
        <v>1.1342119288725205</v>
      </c>
      <c r="BK57" s="25">
        <v>1.946879976943122</v>
      </c>
      <c r="BL57" s="12"/>
      <c r="BN57" t="s">
        <v>118</v>
      </c>
      <c r="BO57">
        <v>1482</v>
      </c>
      <c r="BP57">
        <v>24</v>
      </c>
      <c r="BQ57">
        <v>1506</v>
      </c>
      <c r="BR57" s="9">
        <f t="shared" si="2"/>
        <v>1.5936254980079681E-2</v>
      </c>
      <c r="BS57" t="s">
        <v>203</v>
      </c>
      <c r="BT57">
        <v>0</v>
      </c>
      <c r="BU57">
        <v>1335</v>
      </c>
      <c r="BV57">
        <v>77</v>
      </c>
      <c r="BW57">
        <v>11</v>
      </c>
      <c r="BX57">
        <v>8</v>
      </c>
      <c r="BY57">
        <v>59</v>
      </c>
      <c r="BZ57">
        <v>16</v>
      </c>
      <c r="CA57">
        <v>1506</v>
      </c>
      <c r="CC57" s="9">
        <f t="shared" si="3"/>
        <v>5.8432934926958828E-2</v>
      </c>
      <c r="CD57" s="8">
        <f t="shared" si="4"/>
        <v>4.2496679946879147E-2</v>
      </c>
      <c r="CE57" s="16">
        <v>126</v>
      </c>
      <c r="CF57">
        <v>126</v>
      </c>
      <c r="CG57" s="19">
        <f t="shared" si="8"/>
        <v>252</v>
      </c>
      <c r="CH57" s="18">
        <v>15</v>
      </c>
      <c r="CI57" s="18">
        <v>16</v>
      </c>
      <c r="CJ57" s="19">
        <f t="shared" si="9"/>
        <v>31</v>
      </c>
      <c r="CK57" s="8">
        <f t="shared" si="10"/>
        <v>0.11904761904761904</v>
      </c>
      <c r="CL57" s="8">
        <f t="shared" si="11"/>
        <v>0.12698412698412698</v>
      </c>
      <c r="CM57" s="8"/>
      <c r="CN57" s="9">
        <f t="shared" si="12"/>
        <v>0.12301587301587301</v>
      </c>
      <c r="CP57" t="s">
        <v>203</v>
      </c>
    </row>
    <row r="58" spans="1:94" ht="15.75" thickBot="1" x14ac:dyDescent="0.3">
      <c r="A58" s="4" t="s">
        <v>58</v>
      </c>
      <c r="B58" s="3">
        <v>286</v>
      </c>
      <c r="C58" s="3">
        <v>29</v>
      </c>
      <c r="D58" s="3"/>
      <c r="E58" s="3">
        <v>470</v>
      </c>
      <c r="F58" s="3">
        <v>25.2</v>
      </c>
      <c r="G58" s="3">
        <v>92</v>
      </c>
      <c r="H58" s="3">
        <v>31.6</v>
      </c>
      <c r="I58" s="3"/>
      <c r="J58" s="3">
        <v>361500</v>
      </c>
      <c r="K58" s="3"/>
      <c r="L58" s="3">
        <v>118</v>
      </c>
      <c r="M58" s="3">
        <v>4.8</v>
      </c>
      <c r="N58" s="3"/>
      <c r="O58" s="3">
        <v>228</v>
      </c>
      <c r="P58" s="3">
        <v>9.4</v>
      </c>
      <c r="Q58" s="3"/>
      <c r="R58" s="3">
        <v>43</v>
      </c>
      <c r="S58" s="3">
        <v>6.1</v>
      </c>
      <c r="T58" s="3"/>
      <c r="U58" s="3">
        <v>76</v>
      </c>
      <c r="V58" s="3">
        <v>10.8</v>
      </c>
      <c r="W58" s="3"/>
      <c r="X58" s="3">
        <v>714</v>
      </c>
      <c r="Y58" s="3">
        <v>29.3</v>
      </c>
      <c r="Z58" s="3"/>
      <c r="AA58" s="3">
        <v>82</v>
      </c>
      <c r="AB58" s="3">
        <v>5.3</v>
      </c>
      <c r="AC58" s="3"/>
      <c r="AD58" s="3">
        <v>32</v>
      </c>
      <c r="AE58" s="3">
        <v>1.8</v>
      </c>
      <c r="AF58" s="3"/>
      <c r="AG58" s="3">
        <v>15</v>
      </c>
      <c r="AH58" s="3">
        <v>2.9</v>
      </c>
      <c r="AI58" s="3"/>
      <c r="AJ58" s="3">
        <v>68</v>
      </c>
      <c r="AK58" s="3">
        <v>3.7</v>
      </c>
      <c r="AL58" s="3"/>
      <c r="AM58" s="3">
        <v>69</v>
      </c>
      <c r="AN58" s="3">
        <v>6.9</v>
      </c>
      <c r="AO58" s="3"/>
      <c r="AP58" s="3">
        <v>8</v>
      </c>
      <c r="AQ58" s="3">
        <v>1.9</v>
      </c>
      <c r="AR58" s="3"/>
      <c r="AS58" s="3">
        <v>34</v>
      </c>
      <c r="AT58" s="3">
        <v>4.9000000000000004</v>
      </c>
      <c r="AU58" s="3"/>
      <c r="AV58" s="3">
        <v>168</v>
      </c>
      <c r="AW58" s="3">
        <v>17</v>
      </c>
      <c r="AY58" t="s">
        <v>119</v>
      </c>
      <c r="AZ58">
        <v>492</v>
      </c>
      <c r="BA58">
        <v>201</v>
      </c>
      <c r="BC58" s="8">
        <f>BA58/(AZ58+BA58)</f>
        <v>0.29004329004329005</v>
      </c>
      <c r="BD58" s="9"/>
      <c r="BE58" s="11" t="s">
        <v>119</v>
      </c>
      <c r="BF58" s="15">
        <v>3.2885462555066072</v>
      </c>
      <c r="BG58" s="15">
        <v>3.45465</v>
      </c>
      <c r="BH58" s="15">
        <v>3.0690161527165927</v>
      </c>
      <c r="BI58" s="15">
        <f t="shared" si="6"/>
        <v>0.86714316074261644</v>
      </c>
      <c r="BJ58" s="15">
        <f t="shared" si="7"/>
        <v>1.1328568392573835</v>
      </c>
      <c r="BK58" s="25">
        <v>2.0883980072063402</v>
      </c>
      <c r="BL58" s="12"/>
      <c r="BN58" t="s">
        <v>119</v>
      </c>
      <c r="BO58">
        <v>2354</v>
      </c>
      <c r="BP58">
        <v>119</v>
      </c>
      <c r="BQ58">
        <v>2473</v>
      </c>
      <c r="BR58" s="9">
        <f t="shared" si="2"/>
        <v>4.8119692680954305E-2</v>
      </c>
      <c r="BS58" t="s">
        <v>204</v>
      </c>
      <c r="BT58">
        <v>0</v>
      </c>
      <c r="BU58">
        <v>2011</v>
      </c>
      <c r="BV58">
        <v>248</v>
      </c>
      <c r="BW58">
        <v>42</v>
      </c>
      <c r="BX58">
        <v>15</v>
      </c>
      <c r="BY58">
        <v>130</v>
      </c>
      <c r="BZ58">
        <v>27</v>
      </c>
      <c r="CA58">
        <v>2473</v>
      </c>
      <c r="CC58" s="9">
        <f t="shared" si="3"/>
        <v>0.11726647796198948</v>
      </c>
      <c r="CD58" s="8">
        <f t="shared" si="4"/>
        <v>6.9146785281035184E-2</v>
      </c>
      <c r="CE58" s="16">
        <v>241</v>
      </c>
      <c r="CF58">
        <v>249</v>
      </c>
      <c r="CG58" s="19">
        <f t="shared" si="8"/>
        <v>490</v>
      </c>
      <c r="CH58" s="18">
        <v>24</v>
      </c>
      <c r="CI58" s="18">
        <v>46</v>
      </c>
      <c r="CJ58" s="19">
        <f t="shared" si="9"/>
        <v>70</v>
      </c>
      <c r="CK58" s="8">
        <f t="shared" si="10"/>
        <v>9.9585062240663894E-2</v>
      </c>
      <c r="CL58" s="8">
        <f t="shared" si="11"/>
        <v>0.18473895582329317</v>
      </c>
      <c r="CM58" s="8"/>
      <c r="CN58" s="9">
        <f t="shared" si="12"/>
        <v>0.14285714285714285</v>
      </c>
      <c r="CP58" t="s">
        <v>204</v>
      </c>
    </row>
    <row r="59" spans="1:94" ht="15.75" thickBot="1" x14ac:dyDescent="0.3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Y59" s="82" t="s">
        <v>273</v>
      </c>
      <c r="AZ59" s="36">
        <f>SUM(AZ57:AZ58)</f>
        <v>773</v>
      </c>
      <c r="BA59" s="36">
        <f>SUM(BA57:BA58)</f>
        <v>253</v>
      </c>
      <c r="BB59" s="20">
        <f>BA59/(AZ59+BA59)</f>
        <v>0.246588693957115</v>
      </c>
      <c r="BC59" s="8"/>
      <c r="BD59" s="9"/>
      <c r="BE59" s="11"/>
      <c r="BF59" s="15"/>
      <c r="BG59" s="15"/>
      <c r="BH59" s="15"/>
      <c r="BI59" s="15"/>
      <c r="BJ59" s="15"/>
      <c r="BK59" s="25"/>
      <c r="BL59" s="12"/>
      <c r="BR59" s="9"/>
      <c r="BS59" s="72" t="s">
        <v>273</v>
      </c>
      <c r="BU59" s="36">
        <f>SUM(BU57:BU58)</f>
        <v>3346</v>
      </c>
      <c r="BV59" s="36">
        <f t="shared" ref="BV59:CA59" si="66">SUM(BV57:BV58)</f>
        <v>325</v>
      </c>
      <c r="BW59" s="36">
        <f t="shared" si="66"/>
        <v>53</v>
      </c>
      <c r="BX59" s="36">
        <f t="shared" si="66"/>
        <v>23</v>
      </c>
      <c r="BY59" s="36">
        <f t="shared" si="66"/>
        <v>189</v>
      </c>
      <c r="BZ59" s="36">
        <f t="shared" si="66"/>
        <v>43</v>
      </c>
      <c r="CA59" s="36">
        <f t="shared" si="66"/>
        <v>3979</v>
      </c>
      <c r="CB59" s="85">
        <f>(BV59+BW59)/CA59</f>
        <v>9.4998743402865043E-2</v>
      </c>
      <c r="CC59" s="9"/>
      <c r="CD59" s="8"/>
      <c r="CE59" s="36">
        <f>SUM(CE57:CE58)</f>
        <v>367</v>
      </c>
      <c r="CF59" s="36">
        <f t="shared" ref="CF59:CJ59" si="67">SUM(CF57:CF58)</f>
        <v>375</v>
      </c>
      <c r="CG59" s="36">
        <f t="shared" si="67"/>
        <v>742</v>
      </c>
      <c r="CH59" s="36">
        <f t="shared" si="67"/>
        <v>39</v>
      </c>
      <c r="CI59" s="36">
        <f t="shared" si="67"/>
        <v>62</v>
      </c>
      <c r="CJ59" s="36">
        <f t="shared" si="67"/>
        <v>101</v>
      </c>
      <c r="CK59" s="20">
        <f t="shared" ref="CK59" si="68">CH59/CE59</f>
        <v>0.10626702997275204</v>
      </c>
      <c r="CL59" s="20">
        <f t="shared" ref="CL59" si="69">CI59/CF59</f>
        <v>0.16533333333333333</v>
      </c>
      <c r="CM59" s="20">
        <f>CJ59/CG59</f>
        <v>0.13611859838274934</v>
      </c>
      <c r="CN59" s="9"/>
      <c r="CP59" s="72" t="str">
        <f>AY59</f>
        <v>Lunde</v>
      </c>
    </row>
    <row r="60" spans="1:94" ht="15.75" thickBot="1" x14ac:dyDescent="0.3">
      <c r="A60" s="4" t="s">
        <v>59</v>
      </c>
      <c r="B60" s="3">
        <v>362</v>
      </c>
      <c r="C60" s="3">
        <v>43.4</v>
      </c>
      <c r="D60" s="3"/>
      <c r="E60" s="3">
        <v>424</v>
      </c>
      <c r="F60" s="3">
        <v>29.3</v>
      </c>
      <c r="G60" s="3">
        <v>48</v>
      </c>
      <c r="H60" s="3">
        <v>29.4</v>
      </c>
      <c r="I60" s="3"/>
      <c r="J60" s="3">
        <v>350100</v>
      </c>
      <c r="K60" s="3"/>
      <c r="L60" s="3">
        <v>78</v>
      </c>
      <c r="M60" s="3">
        <v>4.5999999999999996</v>
      </c>
      <c r="N60" s="3"/>
      <c r="O60" s="3">
        <v>196</v>
      </c>
      <c r="P60" s="3">
        <v>11.6</v>
      </c>
      <c r="Q60" s="3"/>
      <c r="R60" s="3">
        <v>30</v>
      </c>
      <c r="S60" s="3">
        <v>9</v>
      </c>
      <c r="T60" s="3"/>
      <c r="U60" s="3">
        <v>58</v>
      </c>
      <c r="V60" s="3">
        <v>17.5</v>
      </c>
      <c r="W60" s="3"/>
      <c r="X60" s="3">
        <v>355</v>
      </c>
      <c r="Y60" s="3">
        <v>21.1</v>
      </c>
      <c r="Z60" s="3"/>
      <c r="AA60" s="3">
        <v>63</v>
      </c>
      <c r="AB60" s="3">
        <v>6.7</v>
      </c>
      <c r="AC60" s="3"/>
      <c r="AD60" s="3">
        <v>23</v>
      </c>
      <c r="AE60" s="3">
        <v>1.9</v>
      </c>
      <c r="AF60" s="3"/>
      <c r="AG60" s="3">
        <v>5</v>
      </c>
      <c r="AH60" s="3">
        <v>1.8</v>
      </c>
      <c r="AI60" s="3"/>
      <c r="AJ60" s="3">
        <v>59</v>
      </c>
      <c r="AK60" s="3">
        <v>4.0999999999999996</v>
      </c>
      <c r="AL60" s="3"/>
      <c r="AM60" s="3">
        <v>43</v>
      </c>
      <c r="AN60" s="3">
        <v>8.6999999999999993</v>
      </c>
      <c r="AO60" s="3"/>
      <c r="AP60" s="3">
        <v>4</v>
      </c>
      <c r="AQ60" s="3">
        <v>1.9</v>
      </c>
      <c r="AR60" s="3"/>
      <c r="AS60" s="3">
        <v>31</v>
      </c>
      <c r="AT60" s="3">
        <v>9.5</v>
      </c>
      <c r="AU60" s="3"/>
      <c r="AV60" s="3">
        <v>149</v>
      </c>
      <c r="AW60" s="3">
        <v>17.8</v>
      </c>
      <c r="AY60" t="s">
        <v>120</v>
      </c>
      <c r="AZ60">
        <v>243</v>
      </c>
      <c r="BA60">
        <v>77</v>
      </c>
      <c r="BC60" s="8">
        <f>BA60/(AZ60+BA60)</f>
        <v>0.24062500000000001</v>
      </c>
      <c r="BD60" s="9"/>
      <c r="BE60" s="11" t="s">
        <v>120</v>
      </c>
      <c r="BF60" s="15">
        <v>3.3894389438943877</v>
      </c>
      <c r="BG60" s="15">
        <v>3.72349</v>
      </c>
      <c r="BH60" s="15">
        <v>3.1584158415841586</v>
      </c>
      <c r="BI60" s="15">
        <f t="shared" si="6"/>
        <v>0.89240282863501486</v>
      </c>
      <c r="BJ60" s="15">
        <f t="shared" si="7"/>
        <v>1.107597171364985</v>
      </c>
      <c r="BK60" s="25">
        <v>2.2584616750703246</v>
      </c>
      <c r="BL60" s="12"/>
      <c r="BN60" t="s">
        <v>120</v>
      </c>
      <c r="BO60">
        <v>1641</v>
      </c>
      <c r="BP60">
        <v>100</v>
      </c>
      <c r="BQ60">
        <v>1741</v>
      </c>
      <c r="BR60" s="9">
        <f t="shared" si="2"/>
        <v>5.7438253877082138E-2</v>
      </c>
      <c r="BS60" t="s">
        <v>205</v>
      </c>
      <c r="BT60">
        <v>0</v>
      </c>
      <c r="BU60">
        <v>1460</v>
      </c>
      <c r="BV60">
        <v>153</v>
      </c>
      <c r="BW60">
        <v>33</v>
      </c>
      <c r="BX60">
        <v>7</v>
      </c>
      <c r="BY60">
        <v>72</v>
      </c>
      <c r="BZ60">
        <v>16</v>
      </c>
      <c r="CA60">
        <v>1741</v>
      </c>
      <c r="CC60" s="9">
        <f t="shared" si="3"/>
        <v>0.10683515221137277</v>
      </c>
      <c r="CD60" s="8">
        <f t="shared" si="4"/>
        <v>4.9396898334290631E-2</v>
      </c>
      <c r="CE60" s="16">
        <v>123</v>
      </c>
      <c r="CF60">
        <v>115</v>
      </c>
      <c r="CG60" s="19">
        <f t="shared" si="8"/>
        <v>238</v>
      </c>
      <c r="CH60" s="18">
        <v>20</v>
      </c>
      <c r="CI60" s="18">
        <v>23</v>
      </c>
      <c r="CJ60" s="19">
        <f t="shared" si="9"/>
        <v>43</v>
      </c>
      <c r="CK60" s="8">
        <f t="shared" si="10"/>
        <v>0.16260162601626016</v>
      </c>
      <c r="CL60" s="8">
        <f t="shared" si="11"/>
        <v>0.2</v>
      </c>
      <c r="CM60" s="8"/>
      <c r="CN60" s="9">
        <f t="shared" si="12"/>
        <v>0.18067226890756302</v>
      </c>
      <c r="CP60" t="s">
        <v>205</v>
      </c>
    </row>
    <row r="61" spans="1:94" ht="15.75" thickBot="1" x14ac:dyDescent="0.3">
      <c r="A61" s="4" t="s">
        <v>60</v>
      </c>
      <c r="B61" s="3">
        <v>356</v>
      </c>
      <c r="C61" s="3">
        <v>28.8</v>
      </c>
      <c r="D61" s="3"/>
      <c r="E61" s="3">
        <v>551</v>
      </c>
      <c r="F61" s="3">
        <v>23</v>
      </c>
      <c r="G61" s="3">
        <v>83</v>
      </c>
      <c r="H61" s="3">
        <v>29.1</v>
      </c>
      <c r="I61" s="3"/>
      <c r="J61" s="3">
        <v>386500</v>
      </c>
      <c r="K61" s="3"/>
      <c r="L61" s="3">
        <v>160</v>
      </c>
      <c r="M61" s="3">
        <v>5.5</v>
      </c>
      <c r="N61" s="3"/>
      <c r="O61" s="3">
        <v>299</v>
      </c>
      <c r="P61" s="3">
        <v>10.3</v>
      </c>
      <c r="Q61" s="3"/>
      <c r="R61" s="3">
        <v>48</v>
      </c>
      <c r="S61" s="3">
        <v>7.5</v>
      </c>
      <c r="T61" s="3"/>
      <c r="U61" s="3">
        <v>93</v>
      </c>
      <c r="V61" s="3">
        <v>14.5</v>
      </c>
      <c r="W61" s="3"/>
      <c r="X61" s="3">
        <v>810</v>
      </c>
      <c r="Y61" s="3">
        <v>27.9</v>
      </c>
      <c r="Z61" s="3"/>
      <c r="AA61" s="3">
        <v>60</v>
      </c>
      <c r="AB61" s="3">
        <v>3.3</v>
      </c>
      <c r="AC61" s="3"/>
      <c r="AD61" s="3">
        <v>43</v>
      </c>
      <c r="AE61" s="3">
        <v>1.9</v>
      </c>
      <c r="AF61" s="3"/>
      <c r="AG61" s="3">
        <v>18</v>
      </c>
      <c r="AH61" s="3">
        <v>3.2</v>
      </c>
      <c r="AI61" s="3"/>
      <c r="AJ61" s="3">
        <v>96</v>
      </c>
      <c r="AK61" s="3">
        <v>4.0999999999999996</v>
      </c>
      <c r="AL61" s="3"/>
      <c r="AM61" s="3">
        <v>49</v>
      </c>
      <c r="AN61" s="3">
        <v>5.0999999999999996</v>
      </c>
      <c r="AO61" s="3"/>
      <c r="AP61" s="3">
        <v>5</v>
      </c>
      <c r="AQ61" s="3">
        <v>1.1000000000000001</v>
      </c>
      <c r="AR61" s="3"/>
      <c r="AS61" s="3">
        <v>30</v>
      </c>
      <c r="AT61" s="3">
        <v>4.5999999999999996</v>
      </c>
      <c r="AU61" s="3"/>
      <c r="AV61" s="3">
        <v>200</v>
      </c>
      <c r="AW61" s="3">
        <v>16.2</v>
      </c>
      <c r="AY61" t="s">
        <v>121</v>
      </c>
      <c r="AZ61">
        <v>490</v>
      </c>
      <c r="BA61">
        <v>150</v>
      </c>
      <c r="BC61" s="8">
        <f>BA61/(AZ61+BA61)</f>
        <v>0.234375</v>
      </c>
      <c r="BD61" s="9"/>
      <c r="BE61" s="11" t="s">
        <v>121</v>
      </c>
      <c r="BF61" s="15">
        <v>3.3314424635332243</v>
      </c>
      <c r="BG61" s="15">
        <v>4.1227999999999998</v>
      </c>
      <c r="BH61" s="15">
        <v>3.0729335494327392</v>
      </c>
      <c r="BI61" s="15">
        <f t="shared" si="6"/>
        <v>0.86825001179887928</v>
      </c>
      <c r="BJ61" s="15">
        <f t="shared" si="7"/>
        <v>1.1317499882011206</v>
      </c>
      <c r="BK61" s="25">
        <v>2.5154451434940497</v>
      </c>
      <c r="BL61" s="12"/>
      <c r="BN61" t="s">
        <v>121</v>
      </c>
      <c r="BO61">
        <v>2760</v>
      </c>
      <c r="BP61">
        <v>181</v>
      </c>
      <c r="BQ61">
        <v>2941</v>
      </c>
      <c r="BR61" s="9">
        <f t="shared" si="2"/>
        <v>6.1543692621557296E-2</v>
      </c>
      <c r="BS61" t="s">
        <v>206</v>
      </c>
      <c r="BT61">
        <v>0</v>
      </c>
      <c r="BU61">
        <v>2405</v>
      </c>
      <c r="BV61">
        <v>284</v>
      </c>
      <c r="BW61">
        <v>53</v>
      </c>
      <c r="BX61">
        <v>19</v>
      </c>
      <c r="BY61">
        <v>143</v>
      </c>
      <c r="BZ61">
        <v>37</v>
      </c>
      <c r="CA61">
        <v>2941</v>
      </c>
      <c r="CC61" s="9">
        <f t="shared" si="3"/>
        <v>0.11458687521251275</v>
      </c>
      <c r="CD61" s="8">
        <f t="shared" si="4"/>
        <v>5.3043182590955452E-2</v>
      </c>
      <c r="CE61" s="16">
        <v>236</v>
      </c>
      <c r="CF61">
        <v>244</v>
      </c>
      <c r="CG61" s="19">
        <f t="shared" si="8"/>
        <v>480</v>
      </c>
      <c r="CH61" s="18">
        <v>34</v>
      </c>
      <c r="CI61" s="18">
        <v>25</v>
      </c>
      <c r="CJ61" s="19">
        <f t="shared" si="9"/>
        <v>59</v>
      </c>
      <c r="CK61" s="8">
        <f t="shared" si="10"/>
        <v>0.1440677966101695</v>
      </c>
      <c r="CL61" s="8">
        <f t="shared" si="11"/>
        <v>0.10245901639344263</v>
      </c>
      <c r="CM61" s="8"/>
      <c r="CN61" s="9">
        <f t="shared" si="12"/>
        <v>0.12291666666666666</v>
      </c>
      <c r="CP61" t="s">
        <v>206</v>
      </c>
    </row>
    <row r="62" spans="1:94" ht="15.75" thickBot="1" x14ac:dyDescent="0.3">
      <c r="A62" s="4" t="s">
        <v>61</v>
      </c>
      <c r="B62" s="3">
        <v>122</v>
      </c>
      <c r="C62" s="3">
        <v>33.200000000000003</v>
      </c>
      <c r="D62" s="3"/>
      <c r="E62" s="3">
        <v>184</v>
      </c>
      <c r="F62" s="3">
        <v>27.1</v>
      </c>
      <c r="G62" s="3">
        <v>33</v>
      </c>
      <c r="H62" s="3">
        <v>33.700000000000003</v>
      </c>
      <c r="I62" s="3"/>
      <c r="J62" s="3">
        <v>376600</v>
      </c>
      <c r="K62" s="3"/>
      <c r="L62" s="3">
        <v>27</v>
      </c>
      <c r="M62" s="3">
        <v>3.2</v>
      </c>
      <c r="N62" s="3"/>
      <c r="O62" s="3">
        <v>108</v>
      </c>
      <c r="P62" s="3">
        <v>12.6</v>
      </c>
      <c r="Q62" s="3"/>
      <c r="R62" s="3" t="s">
        <v>70</v>
      </c>
      <c r="S62" s="3" t="s">
        <v>70</v>
      </c>
      <c r="T62" s="3"/>
      <c r="U62" s="3">
        <v>41</v>
      </c>
      <c r="V62" s="3">
        <v>20.100000000000001</v>
      </c>
      <c r="W62" s="3"/>
      <c r="X62" s="3">
        <v>247</v>
      </c>
      <c r="Y62" s="3">
        <v>28.9</v>
      </c>
      <c r="Z62" s="3"/>
      <c r="AA62" s="3">
        <v>23</v>
      </c>
      <c r="AB62" s="3">
        <v>4.2</v>
      </c>
      <c r="AC62" s="3"/>
      <c r="AD62" s="3">
        <v>10</v>
      </c>
      <c r="AE62" s="3">
        <v>1.5</v>
      </c>
      <c r="AF62" s="3"/>
      <c r="AG62" s="3">
        <v>3</v>
      </c>
      <c r="AH62" s="3">
        <v>1.8</v>
      </c>
      <c r="AI62" s="3"/>
      <c r="AJ62" s="3">
        <v>34</v>
      </c>
      <c r="AK62" s="3">
        <v>5</v>
      </c>
      <c r="AL62" s="3"/>
      <c r="AM62" s="3">
        <v>16</v>
      </c>
      <c r="AN62" s="3">
        <v>5.3</v>
      </c>
      <c r="AO62" s="3"/>
      <c r="AP62" s="3" t="s">
        <v>70</v>
      </c>
      <c r="AQ62" s="3" t="s">
        <v>70</v>
      </c>
      <c r="AR62" s="3"/>
      <c r="AS62" s="3">
        <v>22</v>
      </c>
      <c r="AT62" s="3">
        <v>9.3000000000000007</v>
      </c>
      <c r="AU62" s="3"/>
      <c r="AV62" s="3">
        <v>75</v>
      </c>
      <c r="AW62" s="3">
        <v>20.399999999999999</v>
      </c>
      <c r="AY62" t="s">
        <v>122</v>
      </c>
      <c r="AZ62">
        <v>157</v>
      </c>
      <c r="BA62">
        <v>74</v>
      </c>
      <c r="BC62" s="8">
        <f>BA62/(AZ62+BA62)</f>
        <v>0.32034632034632032</v>
      </c>
      <c r="BD62" s="9"/>
      <c r="BE62" s="11" t="s">
        <v>122</v>
      </c>
      <c r="BF62" s="15">
        <v>3.1866359447004604</v>
      </c>
      <c r="BG62" s="15">
        <v>4.0064700000000002</v>
      </c>
      <c r="BH62" s="15">
        <v>2.9447004608294929</v>
      </c>
      <c r="BI62" s="15">
        <f t="shared" si="6"/>
        <v>0.83201805985402566</v>
      </c>
      <c r="BJ62" s="15">
        <f t="shared" si="7"/>
        <v>1.1679819401459743</v>
      </c>
      <c r="BK62" s="25">
        <v>2.439391626427196</v>
      </c>
      <c r="BL62" s="12"/>
      <c r="BN62" t="s">
        <v>122</v>
      </c>
      <c r="BO62">
        <v>852</v>
      </c>
      <c r="BP62">
        <v>49</v>
      </c>
      <c r="BQ62">
        <v>901</v>
      </c>
      <c r="BR62" s="9">
        <f t="shared" si="2"/>
        <v>5.4384017758046618E-2</v>
      </c>
      <c r="BS62" t="s">
        <v>207</v>
      </c>
      <c r="BT62">
        <v>0</v>
      </c>
      <c r="BU62">
        <v>712</v>
      </c>
      <c r="BV62">
        <v>93</v>
      </c>
      <c r="BW62">
        <v>21</v>
      </c>
      <c r="BX62">
        <v>8</v>
      </c>
      <c r="BY62">
        <v>55</v>
      </c>
      <c r="BZ62">
        <v>12</v>
      </c>
      <c r="CA62">
        <v>901</v>
      </c>
      <c r="CC62" s="9">
        <f t="shared" si="3"/>
        <v>0.12652608213096558</v>
      </c>
      <c r="CD62" s="8">
        <f t="shared" si="4"/>
        <v>7.2142064372918965E-2</v>
      </c>
      <c r="CE62" s="16">
        <v>96</v>
      </c>
      <c r="CF62">
        <v>84</v>
      </c>
      <c r="CG62" s="19">
        <f t="shared" si="8"/>
        <v>180</v>
      </c>
      <c r="CH62" s="18">
        <v>21</v>
      </c>
      <c r="CI62" s="18">
        <v>18</v>
      </c>
      <c r="CJ62" s="19">
        <f t="shared" si="9"/>
        <v>39</v>
      </c>
      <c r="CK62" s="8">
        <f t="shared" si="10"/>
        <v>0.21875</v>
      </c>
      <c r="CL62" s="8">
        <f t="shared" si="11"/>
        <v>0.21428571428571427</v>
      </c>
      <c r="CM62" s="8"/>
      <c r="CN62" s="9">
        <f t="shared" si="12"/>
        <v>0.21666666666666667</v>
      </c>
      <c r="CP62" t="s">
        <v>207</v>
      </c>
    </row>
    <row r="63" spans="1:94" ht="15.75" thickBot="1" x14ac:dyDescent="0.3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Y63" s="78" t="s">
        <v>277</v>
      </c>
      <c r="AZ63" s="64">
        <f>SUM(AZ60:AZ62)</f>
        <v>890</v>
      </c>
      <c r="BA63" s="64">
        <f>SUM(BA60:BA62)</f>
        <v>301</v>
      </c>
      <c r="BB63" s="66">
        <f>BA63/(AZ63+BA63)</f>
        <v>0.25272879932829556</v>
      </c>
      <c r="BC63" s="8"/>
      <c r="BD63" s="9"/>
      <c r="BE63" s="11"/>
      <c r="BF63" s="15"/>
      <c r="BG63" s="15"/>
      <c r="BH63" s="15"/>
      <c r="BI63" s="15"/>
      <c r="BJ63" s="15"/>
      <c r="BK63" s="25"/>
      <c r="BL63" s="12"/>
      <c r="BR63" s="9"/>
      <c r="BS63" s="72" t="s">
        <v>277</v>
      </c>
      <c r="BU63" s="36">
        <f>SUM(BU60:BU62)</f>
        <v>4577</v>
      </c>
      <c r="BV63" s="36">
        <f t="shared" ref="BV63:CA63" si="70">SUM(BV60:BV62)</f>
        <v>530</v>
      </c>
      <c r="BW63" s="36">
        <f t="shared" si="70"/>
        <v>107</v>
      </c>
      <c r="BX63" s="36">
        <f t="shared" si="70"/>
        <v>34</v>
      </c>
      <c r="BY63" s="36">
        <f t="shared" si="70"/>
        <v>270</v>
      </c>
      <c r="BZ63" s="36">
        <f t="shared" si="70"/>
        <v>65</v>
      </c>
      <c r="CA63" s="36">
        <f t="shared" si="70"/>
        <v>5583</v>
      </c>
      <c r="CB63" s="85">
        <f>(BV63+BW63)/CA63</f>
        <v>0.11409636396202759</v>
      </c>
      <c r="CC63" s="9"/>
      <c r="CD63" s="8"/>
      <c r="CE63" s="36">
        <f>SUM(CE60:CE62)</f>
        <v>455</v>
      </c>
      <c r="CF63" s="36">
        <f t="shared" ref="CF63:CJ63" si="71">SUM(CF60:CF62)</f>
        <v>443</v>
      </c>
      <c r="CG63" s="36">
        <f t="shared" si="71"/>
        <v>898</v>
      </c>
      <c r="CH63" s="36">
        <f t="shared" si="71"/>
        <v>75</v>
      </c>
      <c r="CI63" s="36">
        <f t="shared" si="71"/>
        <v>66</v>
      </c>
      <c r="CJ63" s="36">
        <f t="shared" si="71"/>
        <v>141</v>
      </c>
      <c r="CK63" s="20">
        <f t="shared" ref="CK63" si="72">CH63/CE63</f>
        <v>0.16483516483516483</v>
      </c>
      <c r="CL63" s="20">
        <f t="shared" ref="CL63" si="73">CI63/CF63</f>
        <v>0.1489841986455982</v>
      </c>
      <c r="CM63" s="20">
        <f>CJ63/CG63</f>
        <v>0.15701559020044542</v>
      </c>
      <c r="CN63" s="9"/>
      <c r="CP63" s="72" t="str">
        <f>AY63</f>
        <v>Tangvall</v>
      </c>
    </row>
    <row r="64" spans="1:94" ht="15.75" thickBot="1" x14ac:dyDescent="0.3">
      <c r="A64" s="4" t="s">
        <v>62</v>
      </c>
      <c r="B64" s="3">
        <v>240</v>
      </c>
      <c r="C64" s="3">
        <v>33.700000000000003</v>
      </c>
      <c r="D64" s="3"/>
      <c r="E64" s="3">
        <v>290</v>
      </c>
      <c r="F64" s="3">
        <v>21.3</v>
      </c>
      <c r="G64" s="3">
        <v>38</v>
      </c>
      <c r="H64" s="3">
        <v>22.8</v>
      </c>
      <c r="I64" s="3"/>
      <c r="J64" s="3">
        <v>392300</v>
      </c>
      <c r="K64" s="3"/>
      <c r="L64" s="3">
        <v>109</v>
      </c>
      <c r="M64" s="3">
        <v>6.4</v>
      </c>
      <c r="N64" s="3"/>
      <c r="O64" s="3">
        <v>191</v>
      </c>
      <c r="P64" s="3">
        <v>11.1</v>
      </c>
      <c r="Q64" s="3"/>
      <c r="R64" s="3">
        <v>29</v>
      </c>
      <c r="S64" s="3">
        <v>6.6</v>
      </c>
      <c r="T64" s="3"/>
      <c r="U64" s="3">
        <v>52</v>
      </c>
      <c r="V64" s="3">
        <v>11.8</v>
      </c>
      <c r="W64" s="3"/>
      <c r="X64" s="3">
        <v>477</v>
      </c>
      <c r="Y64" s="3">
        <v>27.8</v>
      </c>
      <c r="Z64" s="3"/>
      <c r="AA64" s="3">
        <v>51</v>
      </c>
      <c r="AB64" s="3">
        <v>4.9000000000000004</v>
      </c>
      <c r="AC64" s="3"/>
      <c r="AD64" s="3">
        <v>17</v>
      </c>
      <c r="AE64" s="3">
        <v>1.3</v>
      </c>
      <c r="AF64" s="3"/>
      <c r="AG64" s="3">
        <v>5</v>
      </c>
      <c r="AH64" s="3">
        <v>1.4</v>
      </c>
      <c r="AI64" s="3"/>
      <c r="AJ64" s="3">
        <v>38</v>
      </c>
      <c r="AK64" s="3">
        <v>2.7</v>
      </c>
      <c r="AL64" s="3"/>
      <c r="AM64" s="3">
        <v>22</v>
      </c>
      <c r="AN64" s="3">
        <v>3.7</v>
      </c>
      <c r="AO64" s="3"/>
      <c r="AP64" s="3" t="s">
        <v>70</v>
      </c>
      <c r="AQ64" s="3" t="s">
        <v>70</v>
      </c>
      <c r="AR64" s="3"/>
      <c r="AS64" s="3">
        <v>19</v>
      </c>
      <c r="AT64" s="3">
        <v>4.3</v>
      </c>
      <c r="AU64" s="3"/>
      <c r="AV64" s="3">
        <v>135</v>
      </c>
      <c r="AW64" s="3">
        <v>18.899999999999999</v>
      </c>
      <c r="AY64" s="83" t="s">
        <v>123</v>
      </c>
      <c r="AZ64" s="69">
        <v>349</v>
      </c>
      <c r="BA64" s="69">
        <v>81</v>
      </c>
      <c r="BB64" s="63">
        <f>BA64/(AZ64+BA64)</f>
        <v>0.1883720930232558</v>
      </c>
      <c r="BC64" s="8">
        <f>BA64/(AZ64+BA64)</f>
        <v>0.1883720930232558</v>
      </c>
      <c r="BD64" s="9"/>
      <c r="BE64" s="11" t="s">
        <v>123</v>
      </c>
      <c r="BF64" s="15">
        <v>4.2505882352941144</v>
      </c>
      <c r="BG64" s="15">
        <v>3.7462399999999998</v>
      </c>
      <c r="BH64" s="15">
        <v>3.6541176470588232</v>
      </c>
      <c r="BI64" s="15">
        <f t="shared" si="6"/>
        <v>1.0324621860954304</v>
      </c>
      <c r="BJ64" s="15">
        <f t="shared" si="7"/>
        <v>0.96753781390456961</v>
      </c>
      <c r="BK64" s="25">
        <v>2.3812134680591215</v>
      </c>
      <c r="BL64" s="12"/>
      <c r="BN64" t="s">
        <v>123</v>
      </c>
      <c r="BO64">
        <v>1702</v>
      </c>
      <c r="BP64">
        <v>72</v>
      </c>
      <c r="BQ64">
        <v>1774</v>
      </c>
      <c r="BR64" s="9">
        <f t="shared" si="2"/>
        <v>4.0586245772266064E-2</v>
      </c>
      <c r="BS64" s="72" t="s">
        <v>208</v>
      </c>
      <c r="BT64">
        <v>0</v>
      </c>
      <c r="BU64">
        <v>1456</v>
      </c>
      <c r="BV64">
        <v>157</v>
      </c>
      <c r="BW64">
        <v>12</v>
      </c>
      <c r="BX64">
        <v>18</v>
      </c>
      <c r="BY64">
        <v>102</v>
      </c>
      <c r="BZ64">
        <v>29</v>
      </c>
      <c r="CA64">
        <v>1774</v>
      </c>
      <c r="CB64" s="85">
        <f>(BV64+BW64)/CA64</f>
        <v>9.5264937993235627E-2</v>
      </c>
      <c r="CC64" s="9">
        <f t="shared" si="3"/>
        <v>9.5264937993235627E-2</v>
      </c>
      <c r="CD64" s="8">
        <f t="shared" si="4"/>
        <v>5.4678692220969563E-2</v>
      </c>
      <c r="CE64" s="16">
        <v>134</v>
      </c>
      <c r="CF64">
        <v>140</v>
      </c>
      <c r="CG64" s="19">
        <f t="shared" si="8"/>
        <v>274</v>
      </c>
      <c r="CH64" s="18">
        <v>6</v>
      </c>
      <c r="CI64" s="18">
        <v>22</v>
      </c>
      <c r="CJ64" s="19">
        <f t="shared" si="9"/>
        <v>28</v>
      </c>
      <c r="CK64" s="8">
        <f t="shared" si="10"/>
        <v>4.4776119402985072E-2</v>
      </c>
      <c r="CL64" s="8">
        <f t="shared" si="11"/>
        <v>0.15714285714285714</v>
      </c>
      <c r="CM64" s="8">
        <f>CN64</f>
        <v>0.10218978102189781</v>
      </c>
      <c r="CN64" s="9">
        <f t="shared" si="12"/>
        <v>0.10218978102189781</v>
      </c>
      <c r="CP64" s="72" t="s">
        <v>208</v>
      </c>
    </row>
    <row r="65" spans="1:94" ht="15.75" thickBot="1" x14ac:dyDescent="0.3">
      <c r="A65" s="4" t="s">
        <v>63</v>
      </c>
      <c r="B65" s="3">
        <v>137</v>
      </c>
      <c r="C65" s="3">
        <v>32.700000000000003</v>
      </c>
      <c r="D65" s="3"/>
      <c r="E65" s="3">
        <v>213</v>
      </c>
      <c r="F65" s="3">
        <v>27.8</v>
      </c>
      <c r="G65" s="3">
        <v>39</v>
      </c>
      <c r="H65" s="3">
        <v>34.200000000000003</v>
      </c>
      <c r="I65" s="3"/>
      <c r="J65" s="3">
        <v>365900</v>
      </c>
      <c r="K65" s="3"/>
      <c r="L65" s="3">
        <v>24</v>
      </c>
      <c r="M65" s="3">
        <v>2.4</v>
      </c>
      <c r="N65" s="3"/>
      <c r="O65" s="3">
        <v>58</v>
      </c>
      <c r="P65" s="3">
        <v>5.8</v>
      </c>
      <c r="Q65" s="3"/>
      <c r="R65" s="3" t="s">
        <v>70</v>
      </c>
      <c r="S65" s="3" t="s">
        <v>70</v>
      </c>
      <c r="T65" s="3"/>
      <c r="U65" s="3">
        <v>20</v>
      </c>
      <c r="V65" s="3">
        <v>7.5</v>
      </c>
      <c r="W65" s="3"/>
      <c r="X65" s="3">
        <v>198</v>
      </c>
      <c r="Y65" s="3">
        <v>19.899999999999999</v>
      </c>
      <c r="Z65" s="3"/>
      <c r="AA65" s="3">
        <v>20</v>
      </c>
      <c r="AB65" s="3">
        <v>3.2</v>
      </c>
      <c r="AC65" s="3"/>
      <c r="AD65" s="3">
        <v>5</v>
      </c>
      <c r="AE65" s="3">
        <v>0.7</v>
      </c>
      <c r="AF65" s="3"/>
      <c r="AG65" s="3" t="s">
        <v>70</v>
      </c>
      <c r="AH65" s="3" t="s">
        <v>70</v>
      </c>
      <c r="AI65" s="3"/>
      <c r="AJ65" s="3">
        <v>11</v>
      </c>
      <c r="AK65" s="3">
        <v>1.4</v>
      </c>
      <c r="AL65" s="3"/>
      <c r="AM65" s="3">
        <v>32</v>
      </c>
      <c r="AN65" s="3">
        <v>8.6999999999999993</v>
      </c>
      <c r="AO65" s="3"/>
      <c r="AP65" s="3" t="s">
        <v>70</v>
      </c>
      <c r="AQ65" s="3" t="s">
        <v>70</v>
      </c>
      <c r="AR65" s="3"/>
      <c r="AS65" s="3">
        <v>13</v>
      </c>
      <c r="AT65" s="3">
        <v>4.9000000000000004</v>
      </c>
      <c r="AU65" s="3"/>
      <c r="AV65" s="3">
        <v>64</v>
      </c>
      <c r="AW65" s="3">
        <v>15.3</v>
      </c>
      <c r="AY65" s="80" t="s">
        <v>124</v>
      </c>
      <c r="AZ65" s="65">
        <v>190</v>
      </c>
      <c r="BA65" s="65">
        <v>67</v>
      </c>
      <c r="BB65" s="63">
        <f>BA65/(AZ65+BA65)</f>
        <v>0.26070038910505838</v>
      </c>
      <c r="BC65" s="8">
        <f>BA65/(AZ65+BA65)</f>
        <v>0.26070038910505838</v>
      </c>
      <c r="BD65" s="9"/>
      <c r="BE65" s="11" t="s">
        <v>124</v>
      </c>
      <c r="BF65" s="15">
        <v>1.7182539682539679</v>
      </c>
      <c r="BG65" s="15">
        <v>3.2973499999999998</v>
      </c>
      <c r="BH65" s="15">
        <v>2.1706349206349196</v>
      </c>
      <c r="BI65" s="15">
        <f t="shared" si="6"/>
        <v>0.61330769609392743</v>
      </c>
      <c r="BJ65" s="15">
        <f t="shared" si="7"/>
        <v>1.3866923039060726</v>
      </c>
      <c r="BK65" s="25">
        <v>1.9141564237003257</v>
      </c>
      <c r="BL65" s="12"/>
      <c r="BN65" t="s">
        <v>124</v>
      </c>
      <c r="BO65">
        <v>983</v>
      </c>
      <c r="BP65">
        <v>20</v>
      </c>
      <c r="BQ65">
        <v>1003</v>
      </c>
      <c r="BR65" s="9">
        <f t="shared" si="2"/>
        <v>1.9940179461615155E-2</v>
      </c>
      <c r="BS65" s="72" t="s">
        <v>209</v>
      </c>
      <c r="BT65">
        <v>0</v>
      </c>
      <c r="BU65">
        <v>883</v>
      </c>
      <c r="BV65">
        <v>64</v>
      </c>
      <c r="BW65">
        <v>7</v>
      </c>
      <c r="BX65">
        <v>6</v>
      </c>
      <c r="BY65">
        <v>32</v>
      </c>
      <c r="BZ65">
        <v>11</v>
      </c>
      <c r="CA65">
        <v>1003</v>
      </c>
      <c r="CB65" s="85">
        <f>(BV65+BW65)/CA65</f>
        <v>7.0787637088733799E-2</v>
      </c>
      <c r="CC65" s="9">
        <f t="shared" si="3"/>
        <v>7.0787637088733799E-2</v>
      </c>
      <c r="CD65" s="8">
        <f t="shared" si="4"/>
        <v>5.0847457627118647E-2</v>
      </c>
      <c r="CE65" s="16">
        <v>104</v>
      </c>
      <c r="CF65">
        <v>103</v>
      </c>
      <c r="CG65" s="19">
        <f t="shared" si="8"/>
        <v>207</v>
      </c>
      <c r="CH65" s="18">
        <v>11</v>
      </c>
      <c r="CI65" s="18">
        <v>13</v>
      </c>
      <c r="CJ65" s="19">
        <f t="shared" si="9"/>
        <v>24</v>
      </c>
      <c r="CK65" s="8">
        <f t="shared" si="10"/>
        <v>0.10576923076923077</v>
      </c>
      <c r="CL65" s="8">
        <f t="shared" si="11"/>
        <v>0.12621359223300971</v>
      </c>
      <c r="CM65" s="8">
        <f>CN65</f>
        <v>0.11594202898550725</v>
      </c>
      <c r="CN65" s="9">
        <f t="shared" si="12"/>
        <v>0.11594202898550725</v>
      </c>
      <c r="CP65" s="72" t="s">
        <v>209</v>
      </c>
    </row>
    <row r="66" spans="1:94" ht="15.75" thickBot="1" x14ac:dyDescent="0.3">
      <c r="A66" s="4" t="s">
        <v>64</v>
      </c>
      <c r="B66" s="3">
        <v>489</v>
      </c>
      <c r="C66" s="3">
        <v>36.4</v>
      </c>
      <c r="D66" s="3"/>
      <c r="E66" s="3">
        <v>772</v>
      </c>
      <c r="F66" s="3">
        <v>32.1</v>
      </c>
      <c r="G66" s="3">
        <v>137</v>
      </c>
      <c r="H66" s="3">
        <v>39.799999999999997</v>
      </c>
      <c r="I66" s="3"/>
      <c r="J66" s="3">
        <v>345200</v>
      </c>
      <c r="K66" s="3"/>
      <c r="L66" s="3">
        <v>110</v>
      </c>
      <c r="M66" s="3">
        <v>3.8</v>
      </c>
      <c r="N66" s="3"/>
      <c r="O66" s="3">
        <v>269</v>
      </c>
      <c r="P66" s="3">
        <v>9.3000000000000007</v>
      </c>
      <c r="Q66" s="3"/>
      <c r="R66" s="3">
        <v>33</v>
      </c>
      <c r="S66" s="3">
        <v>5.5</v>
      </c>
      <c r="T66" s="3"/>
      <c r="U66" s="3">
        <v>89</v>
      </c>
      <c r="V66" s="3">
        <v>14.9</v>
      </c>
      <c r="W66" s="3"/>
      <c r="X66" s="3">
        <v>667</v>
      </c>
      <c r="Y66" s="3">
        <v>23</v>
      </c>
      <c r="Z66" s="3"/>
      <c r="AA66" s="3">
        <v>96</v>
      </c>
      <c r="AB66" s="3">
        <v>5.5</v>
      </c>
      <c r="AC66" s="3"/>
      <c r="AD66" s="3">
        <v>38</v>
      </c>
      <c r="AE66" s="3">
        <v>1.8</v>
      </c>
      <c r="AF66" s="3"/>
      <c r="AG66" s="3">
        <v>18</v>
      </c>
      <c r="AH66" s="3">
        <v>2.9</v>
      </c>
      <c r="AI66" s="3"/>
      <c r="AJ66" s="3">
        <v>58</v>
      </c>
      <c r="AK66" s="3">
        <v>2.4</v>
      </c>
      <c r="AL66" s="3"/>
      <c r="AM66" s="3">
        <v>77</v>
      </c>
      <c r="AN66" s="3">
        <v>7.5</v>
      </c>
      <c r="AO66" s="3"/>
      <c r="AP66" s="3">
        <v>9</v>
      </c>
      <c r="AQ66" s="3">
        <v>2</v>
      </c>
      <c r="AR66" s="3"/>
      <c r="AS66" s="3">
        <v>50</v>
      </c>
      <c r="AT66" s="3">
        <v>8.1</v>
      </c>
      <c r="AU66" s="3"/>
      <c r="AV66" s="3">
        <v>220</v>
      </c>
      <c r="AW66" s="3">
        <v>16.399999999999999</v>
      </c>
      <c r="AY66" s="72" t="s">
        <v>125</v>
      </c>
      <c r="AZ66">
        <v>444</v>
      </c>
      <c r="BA66">
        <v>154</v>
      </c>
      <c r="BC66" s="8">
        <f>BA66/(AZ66+BA66)</f>
        <v>0.25752508361204013</v>
      </c>
      <c r="BD66" s="9"/>
      <c r="BE66" s="11" t="s">
        <v>125</v>
      </c>
      <c r="BF66" s="15">
        <v>2.1577540106951889</v>
      </c>
      <c r="BG66" s="15">
        <v>4.06175</v>
      </c>
      <c r="BH66" s="15">
        <v>2.2994652406417098</v>
      </c>
      <c r="BI66" s="15">
        <f t="shared" si="6"/>
        <v>0.6497083943409161</v>
      </c>
      <c r="BJ66" s="15">
        <f t="shared" si="7"/>
        <v>1.3502916056590839</v>
      </c>
      <c r="BK66" s="25">
        <v>2.5198107353714492</v>
      </c>
      <c r="BL66" s="12"/>
      <c r="BN66" t="s">
        <v>125</v>
      </c>
      <c r="BO66">
        <v>2676</v>
      </c>
      <c r="BP66">
        <v>236</v>
      </c>
      <c r="BQ66">
        <v>2912</v>
      </c>
      <c r="BR66" s="9">
        <f t="shared" si="2"/>
        <v>8.1043956043956047E-2</v>
      </c>
      <c r="BS66" t="s">
        <v>210</v>
      </c>
      <c r="BT66">
        <v>1</v>
      </c>
      <c r="BU66">
        <v>2241</v>
      </c>
      <c r="BV66">
        <v>374</v>
      </c>
      <c r="BW66">
        <v>92</v>
      </c>
      <c r="BX66">
        <v>20</v>
      </c>
      <c r="BY66">
        <v>154</v>
      </c>
      <c r="BZ66">
        <v>30</v>
      </c>
      <c r="CA66">
        <v>2912</v>
      </c>
      <c r="CC66" s="9">
        <f t="shared" si="3"/>
        <v>0.16002747252747251</v>
      </c>
      <c r="CD66" s="8">
        <f t="shared" si="4"/>
        <v>7.8983516483516467E-2</v>
      </c>
      <c r="CE66" s="16">
        <v>242</v>
      </c>
      <c r="CF66">
        <v>236</v>
      </c>
      <c r="CG66" s="19">
        <f t="shared" si="8"/>
        <v>478</v>
      </c>
      <c r="CH66" s="18">
        <v>50</v>
      </c>
      <c r="CI66" s="18">
        <v>54</v>
      </c>
      <c r="CJ66" s="19">
        <f t="shared" si="9"/>
        <v>104</v>
      </c>
      <c r="CK66" s="8">
        <f t="shared" si="10"/>
        <v>0.20661157024793389</v>
      </c>
      <c r="CL66" s="8">
        <f t="shared" si="11"/>
        <v>0.2288135593220339</v>
      </c>
      <c r="CM66" s="8"/>
      <c r="CN66" s="9">
        <f t="shared" si="12"/>
        <v>0.21757322175732219</v>
      </c>
      <c r="CP66" t="s">
        <v>210</v>
      </c>
    </row>
    <row r="67" spans="1:94" ht="15.75" thickBot="1" x14ac:dyDescent="0.3">
      <c r="A67" s="4" t="s">
        <v>65</v>
      </c>
      <c r="B67" s="3">
        <v>141</v>
      </c>
      <c r="C67" s="3">
        <v>25.9</v>
      </c>
      <c r="D67" s="3"/>
      <c r="E67" s="3">
        <v>286</v>
      </c>
      <c r="F67" s="3">
        <v>27.7</v>
      </c>
      <c r="G67" s="3">
        <v>52</v>
      </c>
      <c r="H67" s="3">
        <v>30.1</v>
      </c>
      <c r="I67" s="3"/>
      <c r="J67" s="3">
        <v>349200</v>
      </c>
      <c r="K67" s="3"/>
      <c r="L67" s="3">
        <v>52</v>
      </c>
      <c r="M67" s="3">
        <v>3.7</v>
      </c>
      <c r="N67" s="3"/>
      <c r="O67" s="3">
        <v>104</v>
      </c>
      <c r="P67" s="3">
        <v>7.5</v>
      </c>
      <c r="Q67" s="3"/>
      <c r="R67" s="3" t="s">
        <v>70</v>
      </c>
      <c r="S67" s="3" t="s">
        <v>70</v>
      </c>
      <c r="T67" s="3"/>
      <c r="U67" s="3">
        <v>27</v>
      </c>
      <c r="V67" s="3">
        <v>6.7</v>
      </c>
      <c r="W67" s="3"/>
      <c r="X67" s="3">
        <v>364</v>
      </c>
      <c r="Y67" s="3">
        <v>26.1</v>
      </c>
      <c r="Z67" s="3"/>
      <c r="AA67" s="3">
        <v>57</v>
      </c>
      <c r="AB67" s="3">
        <v>6</v>
      </c>
      <c r="AC67" s="3"/>
      <c r="AD67" s="3">
        <v>22</v>
      </c>
      <c r="AE67" s="3">
        <v>2.1</v>
      </c>
      <c r="AF67" s="3"/>
      <c r="AG67" s="3">
        <v>11</v>
      </c>
      <c r="AH67" s="3">
        <v>3.6</v>
      </c>
      <c r="AI67" s="3"/>
      <c r="AJ67" s="3">
        <v>26</v>
      </c>
      <c r="AK67" s="3">
        <v>2.5</v>
      </c>
      <c r="AL67" s="3"/>
      <c r="AM67" s="3">
        <v>31</v>
      </c>
      <c r="AN67" s="3">
        <v>5.3</v>
      </c>
      <c r="AO67" s="3"/>
      <c r="AP67" s="3">
        <v>4</v>
      </c>
      <c r="AQ67" s="3">
        <v>1.6</v>
      </c>
      <c r="AR67" s="3"/>
      <c r="AS67" s="3">
        <v>19</v>
      </c>
      <c r="AT67" s="3">
        <v>4.7</v>
      </c>
      <c r="AU67" s="3"/>
      <c r="AV67" s="3">
        <v>72</v>
      </c>
      <c r="AW67" s="3">
        <v>13.2</v>
      </c>
      <c r="AY67" t="s">
        <v>126</v>
      </c>
      <c r="AZ67">
        <v>303</v>
      </c>
      <c r="BA67">
        <v>95</v>
      </c>
      <c r="BC67" s="8">
        <f>BA67/(AZ67+BA67)</f>
        <v>0.23869346733668342</v>
      </c>
      <c r="BD67" s="9"/>
      <c r="BE67" s="11" t="s">
        <v>126</v>
      </c>
      <c r="BF67" s="15">
        <v>3.0243589743589734</v>
      </c>
      <c r="BG67" s="15">
        <v>3.8546900000000002</v>
      </c>
      <c r="BH67" s="15">
        <v>2.9282051282051271</v>
      </c>
      <c r="BI67" s="15">
        <f t="shared" si="6"/>
        <v>0.8273573431429937</v>
      </c>
      <c r="BJ67" s="15">
        <f t="shared" si="7"/>
        <v>1.1726426568570063</v>
      </c>
      <c r="BK67" s="25">
        <v>2.3640352323775162</v>
      </c>
      <c r="BL67" s="12"/>
      <c r="BN67" t="s">
        <v>126</v>
      </c>
      <c r="BO67">
        <v>1297</v>
      </c>
      <c r="BP67">
        <v>106</v>
      </c>
      <c r="BQ67">
        <v>1403</v>
      </c>
      <c r="BR67" s="9">
        <f t="shared" si="2"/>
        <v>7.5552387740555949E-2</v>
      </c>
      <c r="BS67" t="s">
        <v>211</v>
      </c>
      <c r="BT67">
        <v>0</v>
      </c>
      <c r="BU67">
        <v>1022</v>
      </c>
      <c r="BV67">
        <v>236</v>
      </c>
      <c r="BW67">
        <v>60</v>
      </c>
      <c r="BX67">
        <v>7</v>
      </c>
      <c r="BY67">
        <v>72</v>
      </c>
      <c r="BZ67">
        <v>6</v>
      </c>
      <c r="CA67">
        <v>1403</v>
      </c>
      <c r="CC67" s="9">
        <f t="shared" si="3"/>
        <v>0.21097647897362795</v>
      </c>
      <c r="CD67" s="8">
        <f t="shared" si="4"/>
        <v>0.135424091233072</v>
      </c>
      <c r="CE67" s="16">
        <v>164</v>
      </c>
      <c r="CF67">
        <v>163</v>
      </c>
      <c r="CG67" s="19">
        <f t="shared" si="8"/>
        <v>327</v>
      </c>
      <c r="CH67" s="18">
        <v>30</v>
      </c>
      <c r="CI67" s="18">
        <v>18</v>
      </c>
      <c r="CJ67" s="19">
        <f t="shared" si="9"/>
        <v>48</v>
      </c>
      <c r="CK67" s="8">
        <f t="shared" si="10"/>
        <v>0.18292682926829268</v>
      </c>
      <c r="CL67" s="8">
        <f t="shared" si="11"/>
        <v>0.11042944785276074</v>
      </c>
      <c r="CM67" s="8"/>
      <c r="CN67" s="9">
        <f t="shared" si="12"/>
        <v>0.14678899082568808</v>
      </c>
      <c r="CP67" t="s">
        <v>211</v>
      </c>
    </row>
    <row r="68" spans="1:94" ht="15.75" thickBot="1" x14ac:dyDescent="0.3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Y68" s="74" t="s">
        <v>210</v>
      </c>
      <c r="AZ68" s="36">
        <f>SUM(AZ66:AZ67)</f>
        <v>747</v>
      </c>
      <c r="BA68" s="36">
        <f>SUM(BA66:BA67)</f>
        <v>249</v>
      </c>
      <c r="BB68" s="20">
        <f>BA68/(AZ68+BA68)</f>
        <v>0.25</v>
      </c>
      <c r="BC68" s="8"/>
      <c r="BD68" s="9"/>
      <c r="BE68" s="11"/>
      <c r="BF68" s="15"/>
      <c r="BG68" s="15"/>
      <c r="BH68" s="15"/>
      <c r="BI68" s="15"/>
      <c r="BJ68" s="15"/>
      <c r="BK68" s="25"/>
      <c r="BL68" s="12"/>
      <c r="BR68" s="9"/>
      <c r="BS68" s="72" t="s">
        <v>210</v>
      </c>
      <c r="BU68" s="36">
        <f>SUM(BU66:BU67)</f>
        <v>3263</v>
      </c>
      <c r="BV68" s="36">
        <f t="shared" ref="BV68:CA68" si="74">SUM(BV66:BV67)</f>
        <v>610</v>
      </c>
      <c r="BW68" s="36">
        <f t="shared" si="74"/>
        <v>152</v>
      </c>
      <c r="BX68" s="36">
        <f t="shared" si="74"/>
        <v>27</v>
      </c>
      <c r="BY68" s="36">
        <f t="shared" si="74"/>
        <v>226</v>
      </c>
      <c r="BZ68" s="36">
        <f t="shared" si="74"/>
        <v>36</v>
      </c>
      <c r="CA68" s="36">
        <f t="shared" si="74"/>
        <v>4315</v>
      </c>
      <c r="CB68" s="85">
        <f>(BV68+BW68)/CA68</f>
        <v>0.17659327925840093</v>
      </c>
      <c r="CC68" s="9"/>
      <c r="CD68" s="8"/>
      <c r="CE68" s="36">
        <f>SUM(CE66:CE67)</f>
        <v>406</v>
      </c>
      <c r="CF68" s="36">
        <f t="shared" ref="CF68:CJ68" si="75">SUM(CF66:CF67)</f>
        <v>399</v>
      </c>
      <c r="CG68" s="36">
        <f t="shared" si="75"/>
        <v>805</v>
      </c>
      <c r="CH68" s="36">
        <f t="shared" si="75"/>
        <v>80</v>
      </c>
      <c r="CI68" s="36">
        <f t="shared" si="75"/>
        <v>72</v>
      </c>
      <c r="CJ68" s="36">
        <f t="shared" si="75"/>
        <v>152</v>
      </c>
      <c r="CK68" s="20">
        <f t="shared" ref="CK68" si="76">CH68/CE68</f>
        <v>0.19704433497536947</v>
      </c>
      <c r="CL68" s="20">
        <f t="shared" ref="CL68" si="77">CI68/CF68</f>
        <v>0.18045112781954886</v>
      </c>
      <c r="CM68" s="20">
        <f>CJ68/CG68</f>
        <v>0.18881987577639753</v>
      </c>
      <c r="CN68" s="9"/>
      <c r="CP68" s="72" t="str">
        <f>AY68</f>
        <v>Nodeland</v>
      </c>
    </row>
    <row r="69" spans="1:94" ht="15.75" thickBot="1" x14ac:dyDescent="0.3">
      <c r="A69" s="4" t="s">
        <v>66</v>
      </c>
      <c r="B69" s="3">
        <v>180</v>
      </c>
      <c r="C69" s="3">
        <v>33.299999999999997</v>
      </c>
      <c r="D69" s="3"/>
      <c r="E69" s="3">
        <v>334</v>
      </c>
      <c r="F69" s="3">
        <v>33.5</v>
      </c>
      <c r="G69" s="3">
        <v>46</v>
      </c>
      <c r="H69" s="3">
        <v>38.299999999999997</v>
      </c>
      <c r="I69" s="3"/>
      <c r="J69" s="3">
        <v>332600</v>
      </c>
      <c r="K69" s="3"/>
      <c r="L69" s="3">
        <v>76</v>
      </c>
      <c r="M69" s="3">
        <v>5.9</v>
      </c>
      <c r="N69" s="3"/>
      <c r="O69" s="3">
        <v>165</v>
      </c>
      <c r="P69" s="3">
        <v>12.7</v>
      </c>
      <c r="Q69" s="3"/>
      <c r="R69" s="3">
        <v>26</v>
      </c>
      <c r="S69" s="3">
        <v>7.3</v>
      </c>
      <c r="T69" s="3"/>
      <c r="U69" s="3">
        <v>58</v>
      </c>
      <c r="V69" s="3">
        <v>16.3</v>
      </c>
      <c r="W69" s="3"/>
      <c r="X69" s="3">
        <v>318</v>
      </c>
      <c r="Y69" s="3">
        <v>24.6</v>
      </c>
      <c r="Z69" s="3"/>
      <c r="AA69" s="3">
        <v>48</v>
      </c>
      <c r="AB69" s="3">
        <v>6.1</v>
      </c>
      <c r="AC69" s="3"/>
      <c r="AD69" s="3">
        <v>20</v>
      </c>
      <c r="AE69" s="3">
        <v>2.1</v>
      </c>
      <c r="AF69" s="3"/>
      <c r="AG69" s="3">
        <v>6</v>
      </c>
      <c r="AH69" s="3">
        <v>2.2999999999999998</v>
      </c>
      <c r="AI69" s="3"/>
      <c r="AJ69" s="3">
        <v>37</v>
      </c>
      <c r="AK69" s="3">
        <v>3.7</v>
      </c>
      <c r="AL69" s="3"/>
      <c r="AM69" s="3">
        <v>42</v>
      </c>
      <c r="AN69" s="3">
        <v>9</v>
      </c>
      <c r="AO69" s="3"/>
      <c r="AP69" s="3" t="s">
        <v>70</v>
      </c>
      <c r="AQ69" s="3" t="s">
        <v>70</v>
      </c>
      <c r="AR69" s="3"/>
      <c r="AS69" s="3">
        <v>25</v>
      </c>
      <c r="AT69" s="3">
        <v>6.9</v>
      </c>
      <c r="AU69" s="3"/>
      <c r="AV69" s="3">
        <v>109</v>
      </c>
      <c r="AW69" s="3">
        <v>20.100000000000001</v>
      </c>
      <c r="AY69" s="77" t="s">
        <v>127</v>
      </c>
      <c r="AZ69" s="60">
        <v>276</v>
      </c>
      <c r="BA69" s="60">
        <v>77</v>
      </c>
      <c r="BB69" s="63">
        <f>BA69/(AZ69+BA69)</f>
        <v>0.21813031161473087</v>
      </c>
      <c r="BC69" s="8">
        <f>BA69/(AZ69+BA69)</f>
        <v>0.21813031161473087</v>
      </c>
      <c r="BD69" s="9"/>
      <c r="BE69" s="11" t="s">
        <v>127</v>
      </c>
      <c r="BF69" s="15">
        <v>2.4926900584795306</v>
      </c>
      <c r="BG69" s="15">
        <v>3.8147099999999998</v>
      </c>
      <c r="BH69" s="15">
        <v>2.494152046783626</v>
      </c>
      <c r="BI69" s="15">
        <f t="shared" si="6"/>
        <v>0.70471668495657525</v>
      </c>
      <c r="BJ69" s="15">
        <f t="shared" si="7"/>
        <v>1.2952833150434246</v>
      </c>
      <c r="BK69" s="25">
        <v>2.2650528106157917</v>
      </c>
      <c r="BL69" s="12"/>
      <c r="BN69" t="s">
        <v>127</v>
      </c>
      <c r="BO69">
        <v>1179</v>
      </c>
      <c r="BP69">
        <v>142</v>
      </c>
      <c r="BQ69">
        <v>1321</v>
      </c>
      <c r="BR69" s="9">
        <f t="shared" si="2"/>
        <v>0.10749432248296745</v>
      </c>
      <c r="BS69" t="s">
        <v>212</v>
      </c>
      <c r="BT69">
        <v>0</v>
      </c>
      <c r="BU69">
        <v>933</v>
      </c>
      <c r="BV69">
        <v>236</v>
      </c>
      <c r="BW69">
        <v>65</v>
      </c>
      <c r="BX69">
        <v>6</v>
      </c>
      <c r="BY69">
        <v>64</v>
      </c>
      <c r="BZ69">
        <v>17</v>
      </c>
      <c r="CA69">
        <v>1321</v>
      </c>
      <c r="CB69" s="85">
        <f>(BV69+BW69)/CA69</f>
        <v>0.22785768357305072</v>
      </c>
      <c r="CC69" s="9">
        <f t="shared" si="3"/>
        <v>0.22785768357305072</v>
      </c>
      <c r="CD69" s="8">
        <f t="shared" si="4"/>
        <v>0.12036336109008328</v>
      </c>
      <c r="CE69" s="16">
        <v>127</v>
      </c>
      <c r="CF69">
        <v>124</v>
      </c>
      <c r="CG69" s="19">
        <f t="shared" si="8"/>
        <v>251</v>
      </c>
      <c r="CH69" s="18">
        <v>22</v>
      </c>
      <c r="CI69" s="18">
        <v>13</v>
      </c>
      <c r="CJ69" s="19">
        <f t="shared" si="9"/>
        <v>35</v>
      </c>
      <c r="CK69" s="8">
        <f t="shared" si="10"/>
        <v>0.17322834645669291</v>
      </c>
      <c r="CL69" s="8">
        <f t="shared" si="11"/>
        <v>0.10483870967741936</v>
      </c>
      <c r="CM69" s="8">
        <f>CN69</f>
        <v>0.1394422310756972</v>
      </c>
      <c r="CN69" s="9">
        <f t="shared" si="12"/>
        <v>0.1394422310756972</v>
      </c>
      <c r="CP69" t="s">
        <v>212</v>
      </c>
    </row>
    <row r="70" spans="1:94" x14ac:dyDescent="0.25">
      <c r="A70" s="5" t="s">
        <v>67</v>
      </c>
      <c r="B70" s="3">
        <v>1027</v>
      </c>
      <c r="C70" s="3">
        <v>98.4</v>
      </c>
      <c r="D70" s="3"/>
      <c r="E70" s="3">
        <v>67</v>
      </c>
      <c r="F70" s="3">
        <v>46.9</v>
      </c>
      <c r="G70" s="3">
        <v>10</v>
      </c>
      <c r="H70" s="3">
        <v>76.900000000000006</v>
      </c>
      <c r="I70" s="3"/>
      <c r="J70" s="3">
        <v>104700</v>
      </c>
      <c r="K70" s="3"/>
      <c r="L70" s="3">
        <v>17</v>
      </c>
      <c r="M70" s="3">
        <v>19.100000000000001</v>
      </c>
      <c r="N70" s="3"/>
      <c r="O70" s="3">
        <v>47</v>
      </c>
      <c r="P70" s="3">
        <v>52.8</v>
      </c>
      <c r="Q70" s="3"/>
      <c r="R70" s="3" t="s">
        <v>68</v>
      </c>
      <c r="S70" s="3" t="s">
        <v>68</v>
      </c>
      <c r="T70" s="3"/>
      <c r="U70" s="3" t="s">
        <v>68</v>
      </c>
      <c r="V70" s="3" t="s">
        <v>68</v>
      </c>
      <c r="W70" s="3"/>
      <c r="X70" s="3" t="s">
        <v>70</v>
      </c>
      <c r="Y70" s="3" t="s">
        <v>70</v>
      </c>
      <c r="Z70" s="3"/>
      <c r="AA70" s="3" t="s">
        <v>70</v>
      </c>
      <c r="AB70" s="3" t="s">
        <v>70</v>
      </c>
      <c r="AC70" s="3"/>
      <c r="AD70" s="3">
        <v>74</v>
      </c>
      <c r="AE70" s="3">
        <v>51</v>
      </c>
      <c r="AF70" s="3"/>
      <c r="AG70" s="3">
        <v>33</v>
      </c>
      <c r="AH70" s="3">
        <v>117.9</v>
      </c>
      <c r="AI70" s="3"/>
      <c r="AJ70" s="3">
        <v>28</v>
      </c>
      <c r="AK70" s="3">
        <v>14.7</v>
      </c>
      <c r="AL70" s="3"/>
      <c r="AM70" s="3">
        <v>10</v>
      </c>
      <c r="AN70" s="3">
        <v>12.3</v>
      </c>
      <c r="AO70" s="3"/>
      <c r="AP70" s="3" t="s">
        <v>70</v>
      </c>
      <c r="AQ70" s="3" t="s">
        <v>70</v>
      </c>
      <c r="AR70" s="3"/>
      <c r="AS70" s="3">
        <v>4</v>
      </c>
      <c r="AT70" s="3">
        <v>17.399999999999999</v>
      </c>
      <c r="AU70" s="3"/>
      <c r="AV70" s="3">
        <v>1041</v>
      </c>
      <c r="AW70" s="3">
        <v>99.9</v>
      </c>
      <c r="AZ70">
        <v>18611</v>
      </c>
      <c r="BA70">
        <v>5448</v>
      </c>
      <c r="BC70">
        <v>24059</v>
      </c>
      <c r="BF70" t="s">
        <v>214</v>
      </c>
      <c r="BH70" s="11"/>
      <c r="BI70" s="11"/>
      <c r="BJ70" s="11"/>
      <c r="BS70" s="35" t="s">
        <v>140</v>
      </c>
      <c r="BT70" t="s">
        <v>147</v>
      </c>
    </row>
    <row r="71" spans="1:94" x14ac:dyDescent="0.25">
      <c r="C71" s="30">
        <f>MAX(C4:C69)</f>
        <v>61.5</v>
      </c>
      <c r="F71" s="30">
        <f>MAX(F4:F69)</f>
        <v>37.299999999999997</v>
      </c>
      <c r="H71" s="30">
        <f>MAX(H4:H69)</f>
        <v>48.8</v>
      </c>
      <c r="J71" s="28">
        <f>MAX(J4:J69)</f>
        <v>446300</v>
      </c>
      <c r="M71" s="30">
        <f>MAX(M4:M69)</f>
        <v>11.9</v>
      </c>
      <c r="P71" s="30">
        <f>MAX(P4:P69)</f>
        <v>23.6</v>
      </c>
      <c r="Q71" s="30">
        <f>MAX(Q4:Q69)</f>
        <v>8.1000000000000014</v>
      </c>
      <c r="S71" s="30">
        <f>MAX(S4:S69)</f>
        <v>24.6</v>
      </c>
      <c r="V71" s="30">
        <f>MAX(V4:V69)</f>
        <v>47.3</v>
      </c>
      <c r="Y71" s="28">
        <f>MAX(Y4:Y69)</f>
        <v>41.6</v>
      </c>
      <c r="AB71" s="28">
        <f>MAX(AB4:AB69)</f>
        <v>7.5</v>
      </c>
      <c r="AE71" s="28">
        <f>MAX(AE4:AE69)</f>
        <v>2.9</v>
      </c>
      <c r="AH71" s="28">
        <f>MAX(AH4:AH69)</f>
        <v>5.6</v>
      </c>
      <c r="AK71" s="28">
        <f>MAX(AK4:AK69)</f>
        <v>7.4</v>
      </c>
      <c r="AN71" s="28">
        <f>MAX(AN4:AN69)</f>
        <v>9</v>
      </c>
      <c r="AQ71" s="28">
        <f>MAX(AQ4:AQ69)</f>
        <v>3</v>
      </c>
      <c r="AT71" s="28">
        <f>MAX(AT4:AT69)</f>
        <v>13.3</v>
      </c>
      <c r="AW71" s="28">
        <f>MAX(AW4:AW69)</f>
        <v>49.6</v>
      </c>
      <c r="BC71" s="30">
        <f>MAX(BC4:BC69)</f>
        <v>0.4011142061281337</v>
      </c>
      <c r="BF71">
        <f>CORREL(BF4:BF69,BH4:BH69)</f>
        <v>0.99811335774875654</v>
      </c>
      <c r="BH71" s="30">
        <f>MAX(BH4:BH69)</f>
        <v>5.0960912052117289</v>
      </c>
      <c r="BI71" s="11"/>
      <c r="BJ71" s="11"/>
      <c r="BR71" s="30">
        <f>MAX(BR4:BR69)</f>
        <v>0.28378378378378377</v>
      </c>
      <c r="BS71" s="35" t="s">
        <v>141</v>
      </c>
      <c r="BT71" t="s">
        <v>148</v>
      </c>
      <c r="CC71" s="30">
        <f>MAX(CC4:CC69)</f>
        <v>0.52342342342342341</v>
      </c>
      <c r="CN71" s="30">
        <f>MAX(CN4:CN69)</f>
        <v>0.61111111111111116</v>
      </c>
    </row>
    <row r="72" spans="1:94" ht="23.25" x14ac:dyDescent="0.35">
      <c r="C72" s="31">
        <f>MIN(C4:C69)</f>
        <v>22.3</v>
      </c>
      <c r="F72" s="31">
        <f>MIN(F4:F69)</f>
        <v>12.2</v>
      </c>
      <c r="H72" s="31">
        <f>MIN(H4:H69)</f>
        <v>13.9</v>
      </c>
      <c r="J72" s="29">
        <f>MIN(J4:J69)</f>
        <v>288200</v>
      </c>
      <c r="M72" s="31">
        <f>MIN(M4:M69)</f>
        <v>2.2000000000000002</v>
      </c>
      <c r="P72" s="31">
        <f>MIN(P4:P69)</f>
        <v>5.0999999999999996</v>
      </c>
      <c r="Q72" s="31">
        <f>MIN(Q4:Q69)</f>
        <v>-1.2000000000000002</v>
      </c>
      <c r="S72" s="31">
        <f>MIN(S4:S69)</f>
        <v>1.7</v>
      </c>
      <c r="V72" s="31">
        <f>MIN(V4:V69)</f>
        <v>3.9</v>
      </c>
      <c r="Y72" s="29">
        <f>MIN(Y4:Y69)</f>
        <v>17.8</v>
      </c>
      <c r="AB72" s="29">
        <f>MIN(AB4:AB69)</f>
        <v>3</v>
      </c>
      <c r="AE72" s="29">
        <f>MIN(AE4:AE69)</f>
        <v>0.7</v>
      </c>
      <c r="AH72" s="29">
        <f>MIN(AH4:AH69)</f>
        <v>0.7</v>
      </c>
      <c r="AK72" s="29">
        <f>MIN(AK4:AK69)</f>
        <v>1.1000000000000001</v>
      </c>
      <c r="AN72" s="29">
        <f>MIN(AN4:AN69)</f>
        <v>1.1000000000000001</v>
      </c>
      <c r="AQ72" s="29">
        <f>MIN(AQ4:AQ69)</f>
        <v>0.5</v>
      </c>
      <c r="AT72" s="29">
        <f>MIN(AT4:AT69)</f>
        <v>1.4</v>
      </c>
      <c r="AW72" s="29">
        <f>MIN(AW4:AW69)</f>
        <v>5.3</v>
      </c>
      <c r="BA72" s="26"/>
      <c r="BB72" s="26"/>
      <c r="BC72" s="31">
        <f>MIN(BC4:BC69)</f>
        <v>0.12238325281803543</v>
      </c>
      <c r="BH72" s="31">
        <f>MIN(BH4:BH69)</f>
        <v>2.1691729323308273</v>
      </c>
      <c r="BR72" s="31">
        <f>MIN(BR4:BR69)</f>
        <v>1.5936254980079681E-2</v>
      </c>
      <c r="BS72" s="35" t="s">
        <v>142</v>
      </c>
      <c r="BT72" t="s">
        <v>149</v>
      </c>
      <c r="CC72" s="31">
        <f>MIN(CC4:CC69)</f>
        <v>5.8432934926958828E-2</v>
      </c>
      <c r="CN72" s="31">
        <f>MIN(CN4:CN69)</f>
        <v>9.3525179856115109E-2</v>
      </c>
    </row>
    <row r="73" spans="1:94" x14ac:dyDescent="0.25">
      <c r="J73" s="33">
        <f>AVEDEV(J4:J69)</f>
        <v>24586.560000000001</v>
      </c>
      <c r="M73" s="32">
        <f>AVEDEV(M4:M69)</f>
        <v>1.6486400000000005</v>
      </c>
      <c r="P73" s="32">
        <f>AVEDEV(P4:P69)</f>
        <v>3.0886400000000021</v>
      </c>
      <c r="BS73" s="35" t="s">
        <v>143</v>
      </c>
      <c r="BT73" t="s">
        <v>150</v>
      </c>
    </row>
    <row r="74" spans="1:94" x14ac:dyDescent="0.25">
      <c r="D74">
        <f>E74*1/0.212</f>
        <v>2617.9245283018868</v>
      </c>
      <c r="E74">
        <f>E38</f>
        <v>555</v>
      </c>
      <c r="F74">
        <f>E74/D74</f>
        <v>0.21199999999999999</v>
      </c>
      <c r="J74" s="34">
        <f>AVEDEV(J4:J55)</f>
        <v>26458</v>
      </c>
      <c r="K74" t="s">
        <v>247</v>
      </c>
      <c r="BS74" s="35" t="s">
        <v>144</v>
      </c>
      <c r="BT74" t="s">
        <v>151</v>
      </c>
    </row>
    <row r="75" spans="1:94" x14ac:dyDescent="0.25">
      <c r="D75">
        <f>E75*1/0.147</f>
        <v>2108.8435374149662</v>
      </c>
      <c r="E75">
        <f>E39</f>
        <v>310</v>
      </c>
      <c r="F75">
        <f>E39*0.147</f>
        <v>45.57</v>
      </c>
      <c r="BS75" s="35" t="s">
        <v>145</v>
      </c>
      <c r="BT75" t="s">
        <v>152</v>
      </c>
    </row>
    <row r="76" spans="1:94" ht="15.75" thickBot="1" x14ac:dyDescent="0.3">
      <c r="D76" s="36">
        <f>SUM(D74:D75)</f>
        <v>4726.768065716853</v>
      </c>
      <c r="E76" s="36">
        <f>SUM(E74:E75)</f>
        <v>865</v>
      </c>
      <c r="F76" s="36">
        <f>E76/D76</f>
        <v>0.18300030548861204</v>
      </c>
    </row>
    <row r="77" spans="1:94" ht="15.75" thickTop="1" x14ac:dyDescent="0.25">
      <c r="F77">
        <f>F76/E74</f>
        <v>3.2973028015966134E-4</v>
      </c>
    </row>
    <row r="79" spans="1:94" x14ac:dyDescent="0.25">
      <c r="A79" t="s">
        <v>250</v>
      </c>
      <c r="B79" t="s">
        <v>251</v>
      </c>
      <c r="C79" t="s">
        <v>252</v>
      </c>
      <c r="D79" t="s">
        <v>253</v>
      </c>
      <c r="E79" t="s">
        <v>255</v>
      </c>
      <c r="F79" t="s">
        <v>300</v>
      </c>
      <c r="G79" t="s">
        <v>298</v>
      </c>
      <c r="H79" t="s">
        <v>297</v>
      </c>
      <c r="I79" t="s">
        <v>257</v>
      </c>
      <c r="J79" t="s">
        <v>258</v>
      </c>
      <c r="K79" t="s">
        <v>259</v>
      </c>
      <c r="L79" t="s">
        <v>260</v>
      </c>
      <c r="M79" t="s">
        <v>261</v>
      </c>
      <c r="N79" t="s">
        <v>262</v>
      </c>
      <c r="P79" t="s">
        <v>254</v>
      </c>
      <c r="Q79" t="s">
        <v>256</v>
      </c>
    </row>
    <row r="80" spans="1:94" x14ac:dyDescent="0.25">
      <c r="A80" t="s">
        <v>201</v>
      </c>
      <c r="B80">
        <v>18.899999999999999</v>
      </c>
      <c r="C80">
        <v>19.5</v>
      </c>
      <c r="D80">
        <v>3</v>
      </c>
      <c r="E80">
        <v>6.1</v>
      </c>
      <c r="F80">
        <v>10.3</v>
      </c>
      <c r="G80">
        <v>16</v>
      </c>
      <c r="H80">
        <v>15.7</v>
      </c>
      <c r="I80">
        <v>4.3</v>
      </c>
      <c r="J80">
        <v>1.3</v>
      </c>
      <c r="K80">
        <v>1.4</v>
      </c>
      <c r="L80">
        <v>2.7</v>
      </c>
      <c r="M80">
        <v>14.6</v>
      </c>
      <c r="N80">
        <v>25.9</v>
      </c>
      <c r="P80">
        <v>6.3</v>
      </c>
      <c r="Q80">
        <v>32.5</v>
      </c>
    </row>
    <row r="81" spans="1:17" x14ac:dyDescent="0.25">
      <c r="A81" t="s">
        <v>188</v>
      </c>
      <c r="B81">
        <v>18.3</v>
      </c>
      <c r="C81">
        <v>23.7</v>
      </c>
      <c r="D81">
        <v>4.8</v>
      </c>
      <c r="E81">
        <v>7.5</v>
      </c>
      <c r="F81">
        <v>11.4</v>
      </c>
      <c r="G81">
        <v>14.2</v>
      </c>
      <c r="H81">
        <v>12.5</v>
      </c>
      <c r="I81">
        <v>4.4000000000000004</v>
      </c>
      <c r="J81">
        <v>1.6</v>
      </c>
      <c r="K81">
        <v>2.1</v>
      </c>
      <c r="L81">
        <v>3.4</v>
      </c>
      <c r="M81">
        <v>23.6</v>
      </c>
      <c r="N81">
        <v>33.9</v>
      </c>
      <c r="P81">
        <v>8.6</v>
      </c>
      <c r="Q81">
        <v>26.5</v>
      </c>
    </row>
    <row r="82" spans="1:17" x14ac:dyDescent="0.25">
      <c r="A82" t="s">
        <v>263</v>
      </c>
      <c r="B82">
        <v>21.4</v>
      </c>
      <c r="C82">
        <v>18.899999999999999</v>
      </c>
      <c r="D82">
        <v>4</v>
      </c>
      <c r="E82">
        <v>9.6999999999999993</v>
      </c>
      <c r="F82">
        <v>9.1999999999999993</v>
      </c>
      <c r="G82">
        <v>15.5</v>
      </c>
      <c r="H82">
        <v>12</v>
      </c>
      <c r="I82">
        <v>4.7</v>
      </c>
      <c r="J82">
        <v>1</v>
      </c>
      <c r="K82">
        <v>2</v>
      </c>
      <c r="L82">
        <v>3.5</v>
      </c>
      <c r="M82">
        <v>16.100000000000001</v>
      </c>
      <c r="N82">
        <v>23.5</v>
      </c>
      <c r="P82">
        <v>7.8</v>
      </c>
      <c r="Q82">
        <v>27.4</v>
      </c>
    </row>
    <row r="83" spans="1:17" x14ac:dyDescent="0.25">
      <c r="A83" t="s">
        <v>264</v>
      </c>
      <c r="B83">
        <v>15.6</v>
      </c>
      <c r="C83">
        <v>24.5</v>
      </c>
      <c r="D83">
        <v>3.6</v>
      </c>
      <c r="E83">
        <v>6.9</v>
      </c>
      <c r="F83">
        <v>8</v>
      </c>
      <c r="G83">
        <v>16.399999999999999</v>
      </c>
      <c r="H83">
        <v>11</v>
      </c>
      <c r="I83">
        <v>5.4</v>
      </c>
      <c r="J83">
        <v>1.6</v>
      </c>
      <c r="K83">
        <v>1.9</v>
      </c>
      <c r="L83">
        <v>1.1000000000000001</v>
      </c>
      <c r="M83">
        <v>24.8</v>
      </c>
      <c r="N83">
        <v>32.9</v>
      </c>
      <c r="P83">
        <v>8.3000000000000007</v>
      </c>
      <c r="Q83">
        <v>30.8</v>
      </c>
    </row>
    <row r="84" spans="1:17" x14ac:dyDescent="0.25">
      <c r="A84" t="s">
        <v>265</v>
      </c>
      <c r="B84">
        <v>27.4</v>
      </c>
      <c r="C84">
        <v>31.9</v>
      </c>
      <c r="D84">
        <v>9.5</v>
      </c>
      <c r="E84">
        <v>27.5</v>
      </c>
      <c r="F84">
        <v>25.9</v>
      </c>
      <c r="G84">
        <v>36.1</v>
      </c>
      <c r="H84">
        <v>25</v>
      </c>
      <c r="I84">
        <v>5.6</v>
      </c>
      <c r="J84">
        <v>2.2000000000000002</v>
      </c>
      <c r="K84">
        <v>5.4</v>
      </c>
      <c r="L84">
        <v>5.5</v>
      </c>
      <c r="M84">
        <v>28.2</v>
      </c>
      <c r="N84">
        <v>46.1</v>
      </c>
      <c r="P84">
        <v>18.899999999999999</v>
      </c>
      <c r="Q84">
        <v>23.4</v>
      </c>
    </row>
    <row r="85" spans="1:17" x14ac:dyDescent="0.25">
      <c r="A85" t="s">
        <v>266</v>
      </c>
      <c r="B85">
        <v>23.6</v>
      </c>
      <c r="C85">
        <v>34.700000000000003</v>
      </c>
      <c r="D85">
        <v>4.9000000000000004</v>
      </c>
      <c r="E85">
        <v>8.8000000000000007</v>
      </c>
      <c r="F85">
        <v>14.2</v>
      </c>
      <c r="G85">
        <v>17.899999999999999</v>
      </c>
      <c r="H85">
        <v>11.3</v>
      </c>
      <c r="I85">
        <v>5</v>
      </c>
      <c r="J85">
        <v>1.7</v>
      </c>
      <c r="K85">
        <v>2.2000000000000002</v>
      </c>
      <c r="L85">
        <v>3.7</v>
      </c>
      <c r="M85">
        <v>18.600000000000001</v>
      </c>
      <c r="N85">
        <v>31.9</v>
      </c>
      <c r="P85">
        <v>9</v>
      </c>
      <c r="Q85">
        <v>35.700000000000003</v>
      </c>
    </row>
    <row r="86" spans="1:17" x14ac:dyDescent="0.25">
      <c r="A86" t="s">
        <v>267</v>
      </c>
      <c r="B86">
        <v>26.9</v>
      </c>
      <c r="C86">
        <v>32.5</v>
      </c>
      <c r="D86">
        <v>6.2</v>
      </c>
      <c r="E86">
        <v>15.1</v>
      </c>
      <c r="F86">
        <v>25.3</v>
      </c>
      <c r="G86">
        <v>20.5</v>
      </c>
      <c r="H86">
        <v>16.600000000000001</v>
      </c>
      <c r="I86">
        <v>5.4</v>
      </c>
      <c r="J86">
        <v>1.9</v>
      </c>
      <c r="K86">
        <v>4</v>
      </c>
      <c r="L86">
        <v>4.5</v>
      </c>
      <c r="M86">
        <v>15.7</v>
      </c>
      <c r="N86">
        <v>25.6</v>
      </c>
      <c r="P86">
        <v>11.5</v>
      </c>
      <c r="Q86">
        <v>22.1</v>
      </c>
    </row>
    <row r="87" spans="1:17" x14ac:dyDescent="0.25">
      <c r="A87" t="s">
        <v>268</v>
      </c>
      <c r="B87">
        <v>23.6</v>
      </c>
      <c r="C87">
        <v>30.5</v>
      </c>
      <c r="D87">
        <v>4.0999999999999996</v>
      </c>
      <c r="E87">
        <v>11.9</v>
      </c>
      <c r="F87">
        <v>18.600000000000001</v>
      </c>
      <c r="G87">
        <v>23.2</v>
      </c>
      <c r="H87">
        <v>12.9</v>
      </c>
      <c r="I87">
        <v>5.2</v>
      </c>
      <c r="J87">
        <v>1.3</v>
      </c>
      <c r="K87">
        <v>2.2000000000000002</v>
      </c>
      <c r="L87">
        <v>4.2</v>
      </c>
      <c r="M87">
        <v>10.8</v>
      </c>
      <c r="N87">
        <v>32.1</v>
      </c>
      <c r="P87">
        <v>9.1999999999999993</v>
      </c>
      <c r="Q87">
        <v>25.4</v>
      </c>
    </row>
    <row r="88" spans="1:17" x14ac:dyDescent="0.25">
      <c r="A88" t="s">
        <v>269</v>
      </c>
      <c r="B88">
        <v>20.7</v>
      </c>
      <c r="C88">
        <v>23.9</v>
      </c>
      <c r="D88">
        <v>3.7</v>
      </c>
      <c r="E88">
        <v>5.8</v>
      </c>
      <c r="F88">
        <v>13.7</v>
      </c>
      <c r="G88">
        <v>18.3</v>
      </c>
      <c r="H88">
        <v>12.9</v>
      </c>
      <c r="I88">
        <v>5.5</v>
      </c>
      <c r="J88">
        <v>1.5</v>
      </c>
      <c r="K88">
        <v>1.9</v>
      </c>
      <c r="L88">
        <v>2.9</v>
      </c>
      <c r="M88">
        <v>12.6</v>
      </c>
      <c r="N88">
        <v>25</v>
      </c>
      <c r="P88">
        <v>6.5</v>
      </c>
      <c r="Q88">
        <v>37.5</v>
      </c>
    </row>
    <row r="89" spans="1:17" x14ac:dyDescent="0.25">
      <c r="A89" t="s">
        <v>270</v>
      </c>
      <c r="B89">
        <v>27.8</v>
      </c>
      <c r="C89">
        <v>34.200000000000003</v>
      </c>
      <c r="D89">
        <v>2.4</v>
      </c>
      <c r="E89">
        <v>7.5</v>
      </c>
      <c r="F89">
        <v>7.1</v>
      </c>
      <c r="G89">
        <v>26.1</v>
      </c>
      <c r="H89">
        <v>11.6</v>
      </c>
      <c r="I89">
        <v>3.2</v>
      </c>
      <c r="J89">
        <v>0.7</v>
      </c>
      <c r="K89">
        <v>1.4</v>
      </c>
      <c r="L89">
        <v>8.6999999999999993</v>
      </c>
      <c r="M89">
        <v>15.3</v>
      </c>
      <c r="N89">
        <v>32.700000000000003</v>
      </c>
      <c r="P89">
        <v>5.8</v>
      </c>
      <c r="Q89">
        <v>19.899999999999999</v>
      </c>
    </row>
    <row r="90" spans="1:17" x14ac:dyDescent="0.25">
      <c r="A90" t="s">
        <v>271</v>
      </c>
      <c r="B90">
        <v>23.8</v>
      </c>
      <c r="C90">
        <v>23.1</v>
      </c>
      <c r="D90">
        <v>10.6</v>
      </c>
      <c r="E90">
        <v>39.1</v>
      </c>
      <c r="F90">
        <v>25.8</v>
      </c>
      <c r="G90">
        <v>38.9</v>
      </c>
      <c r="H90">
        <v>48.8</v>
      </c>
      <c r="I90">
        <v>6.2</v>
      </c>
      <c r="J90">
        <v>1.9</v>
      </c>
      <c r="K90">
        <v>6.3</v>
      </c>
      <c r="L90">
        <v>4.0999999999999996</v>
      </c>
      <c r="M90">
        <v>47.9</v>
      </c>
      <c r="N90">
        <v>59.2</v>
      </c>
      <c r="P90">
        <v>20.7</v>
      </c>
      <c r="Q90">
        <v>18.3</v>
      </c>
    </row>
    <row r="91" spans="1:17" x14ac:dyDescent="0.25">
      <c r="A91" t="s">
        <v>208</v>
      </c>
      <c r="B91">
        <v>21.3</v>
      </c>
      <c r="C91">
        <v>22.8</v>
      </c>
      <c r="D91">
        <v>6.4</v>
      </c>
      <c r="E91">
        <v>11.8</v>
      </c>
      <c r="F91">
        <v>9.5</v>
      </c>
      <c r="G91">
        <v>18.8</v>
      </c>
      <c r="H91">
        <v>10.199999999999999</v>
      </c>
      <c r="I91">
        <v>4.9000000000000004</v>
      </c>
      <c r="J91">
        <v>1.3</v>
      </c>
      <c r="K91">
        <v>2.7</v>
      </c>
      <c r="L91">
        <v>3.7</v>
      </c>
      <c r="M91">
        <v>18.899999999999999</v>
      </c>
      <c r="N91">
        <v>33.700000000000003</v>
      </c>
      <c r="P91">
        <v>11.1</v>
      </c>
      <c r="Q91">
        <v>27.8</v>
      </c>
    </row>
    <row r="92" spans="1:17" x14ac:dyDescent="0.25">
      <c r="A92" t="s">
        <v>272</v>
      </c>
      <c r="B92">
        <v>14.8</v>
      </c>
      <c r="C92">
        <v>15.5</v>
      </c>
      <c r="D92">
        <v>6</v>
      </c>
      <c r="E92">
        <v>10.199999999999999</v>
      </c>
      <c r="F92">
        <v>13</v>
      </c>
      <c r="G92">
        <v>26</v>
      </c>
      <c r="H92">
        <v>23.5</v>
      </c>
      <c r="I92">
        <v>3.8</v>
      </c>
      <c r="J92">
        <v>1.3</v>
      </c>
      <c r="K92">
        <v>2.1</v>
      </c>
      <c r="L92">
        <v>2.9</v>
      </c>
      <c r="M92">
        <v>34.5</v>
      </c>
      <c r="N92">
        <v>50</v>
      </c>
      <c r="P92">
        <v>11.3</v>
      </c>
      <c r="Q92">
        <v>26.6</v>
      </c>
    </row>
    <row r="93" spans="1:17" x14ac:dyDescent="0.25">
      <c r="A93" t="s">
        <v>273</v>
      </c>
      <c r="B93">
        <v>25</v>
      </c>
      <c r="C93">
        <v>31.1</v>
      </c>
      <c r="D93">
        <v>4.5</v>
      </c>
      <c r="E93">
        <v>12.2</v>
      </c>
      <c r="F93">
        <v>9.5</v>
      </c>
      <c r="G93">
        <v>24.7</v>
      </c>
      <c r="H93">
        <v>13.6</v>
      </c>
      <c r="I93">
        <v>4.8</v>
      </c>
      <c r="J93">
        <v>1.7</v>
      </c>
      <c r="K93">
        <v>3.1</v>
      </c>
      <c r="L93">
        <v>6.3</v>
      </c>
      <c r="M93">
        <v>15.6</v>
      </c>
      <c r="N93">
        <v>28.1</v>
      </c>
      <c r="P93">
        <v>9.8000000000000007</v>
      </c>
      <c r="Q93">
        <v>29</v>
      </c>
    </row>
    <row r="94" spans="1:17" x14ac:dyDescent="0.25">
      <c r="A94" t="s">
        <v>274</v>
      </c>
      <c r="B94">
        <v>17.600000000000001</v>
      </c>
      <c r="C94">
        <v>15.2</v>
      </c>
      <c r="D94">
        <v>4.9000000000000004</v>
      </c>
      <c r="E94">
        <v>11.3</v>
      </c>
      <c r="F94">
        <v>11.6</v>
      </c>
      <c r="G94">
        <v>25.2</v>
      </c>
      <c r="H94">
        <v>12.7</v>
      </c>
      <c r="I94">
        <v>3.7</v>
      </c>
      <c r="J94">
        <v>0.7</v>
      </c>
      <c r="K94">
        <v>2.1</v>
      </c>
      <c r="L94">
        <v>2.6</v>
      </c>
      <c r="M94">
        <v>21.2</v>
      </c>
      <c r="N94">
        <v>38</v>
      </c>
      <c r="P94">
        <v>10.6</v>
      </c>
      <c r="Q94">
        <v>32.6</v>
      </c>
    </row>
    <row r="95" spans="1:17" x14ac:dyDescent="0.25">
      <c r="A95" t="s">
        <v>191</v>
      </c>
      <c r="B95">
        <v>28.6</v>
      </c>
      <c r="C95">
        <v>36.4</v>
      </c>
      <c r="D95">
        <v>5.4</v>
      </c>
      <c r="E95">
        <v>15.2</v>
      </c>
      <c r="F95">
        <v>17.8</v>
      </c>
      <c r="G95">
        <v>29.2</v>
      </c>
      <c r="H95">
        <v>12.3</v>
      </c>
      <c r="I95">
        <v>7.2</v>
      </c>
      <c r="J95">
        <v>2</v>
      </c>
      <c r="K95">
        <v>4.4000000000000004</v>
      </c>
      <c r="L95">
        <v>6.3</v>
      </c>
      <c r="M95">
        <v>14</v>
      </c>
      <c r="N95">
        <v>31.2</v>
      </c>
      <c r="P95">
        <v>11.5</v>
      </c>
      <c r="Q95">
        <v>21.3</v>
      </c>
    </row>
    <row r="96" spans="1:17" x14ac:dyDescent="0.25">
      <c r="A96" t="s">
        <v>210</v>
      </c>
      <c r="B96">
        <v>30.8</v>
      </c>
      <c r="C96">
        <v>36.6</v>
      </c>
      <c r="D96">
        <v>3.8</v>
      </c>
      <c r="E96">
        <v>11.6</v>
      </c>
      <c r="F96">
        <v>17.7</v>
      </c>
      <c r="G96">
        <v>25</v>
      </c>
      <c r="H96">
        <v>18.899999999999999</v>
      </c>
      <c r="I96">
        <v>5.7</v>
      </c>
      <c r="J96">
        <v>1.9</v>
      </c>
      <c r="K96">
        <v>2.4</v>
      </c>
      <c r="L96">
        <v>6.7</v>
      </c>
      <c r="M96">
        <v>15.5</v>
      </c>
      <c r="N96">
        <v>33.4</v>
      </c>
      <c r="P96">
        <v>8.6999999999999993</v>
      </c>
      <c r="Q96">
        <v>24</v>
      </c>
    </row>
    <row r="97" spans="1:17" x14ac:dyDescent="0.25">
      <c r="A97" t="s">
        <v>275</v>
      </c>
      <c r="B97">
        <v>21</v>
      </c>
      <c r="C97">
        <v>24.1</v>
      </c>
      <c r="D97">
        <v>4.3</v>
      </c>
      <c r="E97">
        <v>11</v>
      </c>
      <c r="F97">
        <v>14</v>
      </c>
      <c r="G97">
        <v>16.899999999999999</v>
      </c>
      <c r="H97">
        <v>14.9</v>
      </c>
      <c r="I97">
        <v>4.5999999999999996</v>
      </c>
      <c r="J97">
        <v>1.6</v>
      </c>
      <c r="K97">
        <v>2.4</v>
      </c>
      <c r="L97">
        <v>3.9</v>
      </c>
      <c r="M97">
        <v>19.3</v>
      </c>
      <c r="N97">
        <v>33</v>
      </c>
      <c r="P97">
        <v>8.3000000000000007</v>
      </c>
      <c r="Q97">
        <v>26.8</v>
      </c>
    </row>
    <row r="98" spans="1:17" x14ac:dyDescent="0.25">
      <c r="A98" t="s">
        <v>212</v>
      </c>
      <c r="B98">
        <v>33.5</v>
      </c>
      <c r="C98">
        <v>38.299999999999997</v>
      </c>
      <c r="D98">
        <v>5.9</v>
      </c>
      <c r="E98">
        <v>16.3</v>
      </c>
      <c r="F98">
        <v>22.8</v>
      </c>
      <c r="G98">
        <v>21.8</v>
      </c>
      <c r="H98">
        <v>13.9</v>
      </c>
      <c r="I98">
        <v>6.1</v>
      </c>
      <c r="J98">
        <v>2.1</v>
      </c>
      <c r="K98">
        <v>3.7</v>
      </c>
      <c r="L98">
        <v>9</v>
      </c>
      <c r="M98">
        <v>20.100000000000001</v>
      </c>
      <c r="N98">
        <v>33.299999999999997</v>
      </c>
      <c r="P98">
        <v>12.7</v>
      </c>
      <c r="Q98">
        <v>24.6</v>
      </c>
    </row>
    <row r="99" spans="1:17" x14ac:dyDescent="0.25">
      <c r="A99" t="s">
        <v>276</v>
      </c>
      <c r="B99">
        <v>28.3</v>
      </c>
      <c r="C99">
        <v>38.299999999999997</v>
      </c>
      <c r="D99">
        <v>3.3</v>
      </c>
      <c r="E99">
        <v>6</v>
      </c>
      <c r="F99">
        <v>11.8</v>
      </c>
      <c r="G99">
        <v>27.2</v>
      </c>
      <c r="H99">
        <v>15.8</v>
      </c>
      <c r="I99">
        <v>5.8</v>
      </c>
      <c r="J99">
        <v>1.5</v>
      </c>
      <c r="K99">
        <v>1.7</v>
      </c>
      <c r="L99">
        <v>2.8</v>
      </c>
      <c r="M99">
        <v>15.8</v>
      </c>
      <c r="N99">
        <v>25.9</v>
      </c>
      <c r="P99">
        <v>6.3</v>
      </c>
      <c r="Q99">
        <v>27.8</v>
      </c>
    </row>
    <row r="100" spans="1:17" x14ac:dyDescent="0.25">
      <c r="A100" t="s">
        <v>190</v>
      </c>
      <c r="B100">
        <v>23.9</v>
      </c>
      <c r="C100">
        <v>29.9</v>
      </c>
      <c r="D100">
        <v>2.2999999999999998</v>
      </c>
      <c r="E100">
        <v>9.1</v>
      </c>
      <c r="F100">
        <v>15.6</v>
      </c>
      <c r="G100">
        <v>18.3</v>
      </c>
      <c r="H100">
        <v>13.9</v>
      </c>
      <c r="I100">
        <v>5</v>
      </c>
      <c r="J100">
        <v>1.5</v>
      </c>
      <c r="K100">
        <v>2.4</v>
      </c>
      <c r="L100">
        <v>4.0999999999999996</v>
      </c>
      <c r="M100">
        <v>19.899999999999999</v>
      </c>
      <c r="N100">
        <v>30.5</v>
      </c>
      <c r="P100">
        <v>7.9</v>
      </c>
      <c r="Q100">
        <v>20.8</v>
      </c>
    </row>
    <row r="101" spans="1:17" x14ac:dyDescent="0.25">
      <c r="A101" t="s">
        <v>277</v>
      </c>
      <c r="B101">
        <v>25.6</v>
      </c>
      <c r="C101">
        <v>30</v>
      </c>
      <c r="D101">
        <v>4.9000000000000004</v>
      </c>
      <c r="E101">
        <v>16.3</v>
      </c>
      <c r="F101">
        <v>11.4</v>
      </c>
      <c r="G101">
        <v>25.3</v>
      </c>
      <c r="H101">
        <v>15.7</v>
      </c>
      <c r="I101">
        <v>4.4000000000000004</v>
      </c>
      <c r="J101">
        <v>1.8</v>
      </c>
      <c r="K101">
        <v>4.2</v>
      </c>
      <c r="L101">
        <v>6.1</v>
      </c>
      <c r="M101">
        <v>17.399999999999999</v>
      </c>
      <c r="N101">
        <v>34.5</v>
      </c>
      <c r="P101">
        <v>11.1</v>
      </c>
      <c r="Q101">
        <v>26</v>
      </c>
    </row>
    <row r="102" spans="1:17" x14ac:dyDescent="0.25">
      <c r="A102" t="s">
        <v>278</v>
      </c>
      <c r="B102">
        <v>28.8</v>
      </c>
      <c r="C102">
        <v>33</v>
      </c>
      <c r="D102">
        <v>4.7</v>
      </c>
      <c r="E102">
        <v>16.399999999999999</v>
      </c>
      <c r="F102">
        <v>24</v>
      </c>
      <c r="G102">
        <v>32.1</v>
      </c>
      <c r="H102">
        <v>16.399999999999999</v>
      </c>
      <c r="I102">
        <v>6.4</v>
      </c>
      <c r="J102">
        <v>2.1</v>
      </c>
      <c r="K102">
        <v>3</v>
      </c>
      <c r="L102">
        <v>4.9000000000000004</v>
      </c>
      <c r="M102">
        <v>12.2</v>
      </c>
      <c r="N102">
        <v>43.6</v>
      </c>
      <c r="P102">
        <v>11.5</v>
      </c>
      <c r="Q102">
        <v>21.7</v>
      </c>
    </row>
    <row r="103" spans="1:17" x14ac:dyDescent="0.25">
      <c r="A103" t="s">
        <v>279</v>
      </c>
      <c r="B103">
        <v>33</v>
      </c>
      <c r="C103">
        <v>38.9</v>
      </c>
      <c r="D103">
        <v>9</v>
      </c>
      <c r="E103">
        <v>26.1</v>
      </c>
      <c r="F103">
        <v>40.1</v>
      </c>
      <c r="G103">
        <v>23.9</v>
      </c>
      <c r="H103">
        <v>16.3</v>
      </c>
      <c r="I103">
        <v>5.9</v>
      </c>
      <c r="J103">
        <v>2.1</v>
      </c>
      <c r="K103">
        <v>5</v>
      </c>
      <c r="L103">
        <v>7.3</v>
      </c>
      <c r="M103">
        <v>14.9</v>
      </c>
      <c r="N103">
        <v>39.1</v>
      </c>
      <c r="P103">
        <v>18.3</v>
      </c>
      <c r="Q103">
        <v>22.5</v>
      </c>
    </row>
    <row r="104" spans="1:17" x14ac:dyDescent="0.25">
      <c r="A104" t="s">
        <v>296</v>
      </c>
      <c r="B104">
        <v>18.5</v>
      </c>
      <c r="C104">
        <v>24.8</v>
      </c>
      <c r="D104">
        <v>3.7</v>
      </c>
      <c r="E104">
        <v>6.7</v>
      </c>
      <c r="F104">
        <v>11.7</v>
      </c>
      <c r="G104">
        <v>18.3</v>
      </c>
      <c r="H104">
        <v>11</v>
      </c>
      <c r="I104">
        <v>4.4000000000000004</v>
      </c>
      <c r="J104">
        <v>1.5</v>
      </c>
      <c r="K104">
        <v>2.4</v>
      </c>
      <c r="L104">
        <v>3.4</v>
      </c>
      <c r="M104">
        <v>14.3</v>
      </c>
      <c r="N104">
        <v>24.1</v>
      </c>
      <c r="P104">
        <v>6.5</v>
      </c>
      <c r="Q104">
        <v>24.5</v>
      </c>
    </row>
    <row r="105" spans="1:17" x14ac:dyDescent="0.25">
      <c r="A105" t="s">
        <v>280</v>
      </c>
      <c r="B105">
        <v>24.6</v>
      </c>
      <c r="C105">
        <v>27.2</v>
      </c>
      <c r="D105">
        <v>4.7</v>
      </c>
      <c r="E105">
        <v>11.8</v>
      </c>
      <c r="F105">
        <v>16.7</v>
      </c>
      <c r="G105">
        <v>24.2</v>
      </c>
      <c r="H105">
        <v>12.5</v>
      </c>
      <c r="I105">
        <v>4.9000000000000004</v>
      </c>
      <c r="J105">
        <v>1.6</v>
      </c>
      <c r="K105">
        <v>2.7</v>
      </c>
      <c r="L105">
        <v>4.8</v>
      </c>
      <c r="M105">
        <v>15.2</v>
      </c>
      <c r="N105">
        <v>32.299999999999997</v>
      </c>
      <c r="P105">
        <v>9.6</v>
      </c>
      <c r="Q105">
        <v>25.7</v>
      </c>
    </row>
    <row r="106" spans="1:17" x14ac:dyDescent="0.25">
      <c r="A106" t="s">
        <v>281</v>
      </c>
      <c r="B106">
        <v>26.6</v>
      </c>
      <c r="C106">
        <v>29.1</v>
      </c>
      <c r="D106">
        <v>4.7</v>
      </c>
      <c r="E106">
        <v>13.8</v>
      </c>
      <c r="F106">
        <v>19.600000000000001</v>
      </c>
      <c r="G106">
        <v>24.9</v>
      </c>
      <c r="H106">
        <v>12.5</v>
      </c>
      <c r="I106">
        <v>5.7</v>
      </c>
      <c r="J106">
        <v>1.5</v>
      </c>
      <c r="K106">
        <v>3.2</v>
      </c>
      <c r="L106">
        <v>7</v>
      </c>
      <c r="M106">
        <v>16.3</v>
      </c>
      <c r="N106">
        <v>37.1</v>
      </c>
      <c r="P106">
        <v>10.199999999999999</v>
      </c>
      <c r="Q106">
        <v>22.4</v>
      </c>
    </row>
    <row r="107" spans="1:17" ht="15.75" thickBot="1" x14ac:dyDescent="0.3">
      <c r="A107" s="36" t="s">
        <v>135</v>
      </c>
      <c r="B107" s="36">
        <f>F3</f>
        <v>23.6</v>
      </c>
      <c r="C107" s="36">
        <f>H3</f>
        <v>26</v>
      </c>
      <c r="D107" s="36">
        <f>M3</f>
        <v>5.3</v>
      </c>
      <c r="E107" s="36">
        <f>V3</f>
        <v>12.7</v>
      </c>
      <c r="F107" s="36">
        <v>17.100000000000001</v>
      </c>
      <c r="G107" s="36">
        <v>22.6</v>
      </c>
      <c r="H107" s="36">
        <v>16.899999999999999</v>
      </c>
      <c r="I107" s="36">
        <f>AB3</f>
        <v>5.0999999999999996</v>
      </c>
      <c r="J107" s="36">
        <f>AE3</f>
        <v>1.7</v>
      </c>
      <c r="K107" s="36">
        <f>AK3</f>
        <v>3.1</v>
      </c>
      <c r="L107" s="36">
        <f>AN3</f>
        <v>4.5</v>
      </c>
      <c r="M107" s="36">
        <f>AW3</f>
        <v>23.7</v>
      </c>
      <c r="N107" s="36">
        <f>C3</f>
        <v>38.799999999999997</v>
      </c>
      <c r="P107" s="36">
        <f>P3</f>
        <v>10.9</v>
      </c>
      <c r="Q107" s="36">
        <f>Y3</f>
        <v>25.8</v>
      </c>
    </row>
    <row r="108" spans="1:17" ht="15.75" thickTop="1" x14ac:dyDescent="0.25">
      <c r="A108" s="38"/>
      <c r="B108" s="38"/>
      <c r="C108" s="38"/>
      <c r="D108" s="38"/>
      <c r="E108" s="38"/>
      <c r="F108" s="38"/>
      <c r="I108" s="38"/>
      <c r="J108" s="38"/>
      <c r="K108" s="38"/>
      <c r="L108" s="38"/>
      <c r="M108" s="38"/>
      <c r="N108" s="38"/>
      <c r="P108" s="38"/>
      <c r="Q108" s="38"/>
    </row>
    <row r="109" spans="1:17" x14ac:dyDescent="0.25">
      <c r="A109" s="38"/>
      <c r="B109" t="s">
        <v>251</v>
      </c>
      <c r="C109" t="s">
        <v>252</v>
      </c>
      <c r="D109" t="s">
        <v>253</v>
      </c>
      <c r="E109" t="s">
        <v>255</v>
      </c>
      <c r="I109" t="s">
        <v>257</v>
      </c>
      <c r="J109" t="s">
        <v>258</v>
      </c>
      <c r="K109" t="s">
        <v>259</v>
      </c>
      <c r="L109" t="s">
        <v>260</v>
      </c>
      <c r="M109" t="s">
        <v>261</v>
      </c>
      <c r="N109" t="s">
        <v>262</v>
      </c>
      <c r="P109" t="s">
        <v>254</v>
      </c>
      <c r="Q109" t="s">
        <v>256</v>
      </c>
    </row>
    <row r="110" spans="1:17" x14ac:dyDescent="0.25">
      <c r="B110" t="s">
        <v>282</v>
      </c>
      <c r="C110" t="s">
        <v>299</v>
      </c>
      <c r="D110" t="s">
        <v>283</v>
      </c>
      <c r="E110" t="s">
        <v>285</v>
      </c>
      <c r="F110" t="s">
        <v>300</v>
      </c>
      <c r="G110" t="s">
        <v>298</v>
      </c>
      <c r="H110" t="s">
        <v>297</v>
      </c>
      <c r="I110" t="s">
        <v>287</v>
      </c>
      <c r="J110" t="s">
        <v>288</v>
      </c>
      <c r="K110" t="s">
        <v>289</v>
      </c>
      <c r="L110" t="s">
        <v>290</v>
      </c>
      <c r="M110" t="s">
        <v>291</v>
      </c>
      <c r="N110" t="s">
        <v>215</v>
      </c>
      <c r="P110" t="s">
        <v>284</v>
      </c>
      <c r="Q110" t="s">
        <v>286</v>
      </c>
    </row>
    <row r="111" spans="1:17" x14ac:dyDescent="0.25">
      <c r="A111" t="s">
        <v>201</v>
      </c>
      <c r="B111" s="23">
        <f>B80/B$107</f>
        <v>0.80084745762711851</v>
      </c>
      <c r="C111" s="23">
        <f t="shared" ref="C111:N111" si="78">C80/C$107</f>
        <v>0.75</v>
      </c>
      <c r="D111" s="23">
        <f t="shared" si="78"/>
        <v>0.56603773584905659</v>
      </c>
      <c r="E111" s="23">
        <f t="shared" si="78"/>
        <v>0.48031496062992124</v>
      </c>
      <c r="F111" s="23">
        <f t="shared" si="78"/>
        <v>0.60233918128654973</v>
      </c>
      <c r="G111" s="23">
        <f t="shared" si="78"/>
        <v>0.70796460176991149</v>
      </c>
      <c r="H111" s="23">
        <f t="shared" si="78"/>
        <v>0.92899408284023677</v>
      </c>
      <c r="I111" s="23">
        <f t="shared" si="78"/>
        <v>0.84313725490196079</v>
      </c>
      <c r="J111" s="23">
        <f t="shared" si="78"/>
        <v>0.76470588235294124</v>
      </c>
      <c r="K111" s="23">
        <f t="shared" si="78"/>
        <v>0.45161290322580638</v>
      </c>
      <c r="L111" s="23">
        <f t="shared" si="78"/>
        <v>0.60000000000000009</v>
      </c>
      <c r="M111" s="23">
        <f t="shared" si="78"/>
        <v>0.61603375527426163</v>
      </c>
      <c r="N111" s="23">
        <f t="shared" si="78"/>
        <v>0.66752577319587625</v>
      </c>
      <c r="P111" s="23">
        <f>P80/P$107</f>
        <v>0.57798165137614677</v>
      </c>
      <c r="Q111" s="23">
        <f>Q80/Q$107</f>
        <v>1.2596899224806202</v>
      </c>
    </row>
    <row r="112" spans="1:17" x14ac:dyDescent="0.25">
      <c r="A112" t="s">
        <v>188</v>
      </c>
      <c r="B112" s="23">
        <f t="shared" ref="B112:N112" si="79">B81/B$107</f>
        <v>0.77542372881355925</v>
      </c>
      <c r="C112" s="23">
        <f t="shared" si="79"/>
        <v>0.91153846153846152</v>
      </c>
      <c r="D112" s="23">
        <f t="shared" si="79"/>
        <v>0.90566037735849059</v>
      </c>
      <c r="E112" s="23">
        <f t="shared" si="79"/>
        <v>0.59055118110236227</v>
      </c>
      <c r="F112" s="23">
        <f t="shared" si="79"/>
        <v>0.66666666666666663</v>
      </c>
      <c r="G112" s="23">
        <f t="shared" si="79"/>
        <v>0.62831858407079644</v>
      </c>
      <c r="H112" s="23">
        <f t="shared" si="79"/>
        <v>0.7396449704142013</v>
      </c>
      <c r="I112" s="23">
        <f t="shared" si="79"/>
        <v>0.86274509803921584</v>
      </c>
      <c r="J112" s="23">
        <f t="shared" si="79"/>
        <v>0.94117647058823539</v>
      </c>
      <c r="K112" s="23">
        <f t="shared" si="79"/>
        <v>0.67741935483870974</v>
      </c>
      <c r="L112" s="23">
        <f t="shared" si="79"/>
        <v>0.75555555555555554</v>
      </c>
      <c r="M112" s="23">
        <f t="shared" si="79"/>
        <v>0.99578059071729963</v>
      </c>
      <c r="N112" s="23">
        <f t="shared" si="79"/>
        <v>0.87371134020618557</v>
      </c>
      <c r="P112" s="23">
        <f>P81/P$107</f>
        <v>0.78899082568807333</v>
      </c>
      <c r="Q112" s="23">
        <f>Q81/Q$107</f>
        <v>1.0271317829457365</v>
      </c>
    </row>
    <row r="113" spans="1:17" x14ac:dyDescent="0.25">
      <c r="A113" t="s">
        <v>263</v>
      </c>
      <c r="B113" s="23">
        <f t="shared" ref="B113:N113" si="80">B82/B$107</f>
        <v>0.90677966101694907</v>
      </c>
      <c r="C113" s="23">
        <f t="shared" si="80"/>
        <v>0.72692307692307689</v>
      </c>
      <c r="D113" s="23">
        <f t="shared" si="80"/>
        <v>0.75471698113207553</v>
      </c>
      <c r="E113" s="23">
        <f t="shared" si="80"/>
        <v>0.76377952755905509</v>
      </c>
      <c r="F113" s="23">
        <f t="shared" si="80"/>
        <v>0.53801169590643261</v>
      </c>
      <c r="G113" s="23">
        <f t="shared" si="80"/>
        <v>0.68584070796460173</v>
      </c>
      <c r="H113" s="23">
        <f t="shared" si="80"/>
        <v>0.71005917159763321</v>
      </c>
      <c r="I113" s="23">
        <f t="shared" si="80"/>
        <v>0.92156862745098045</v>
      </c>
      <c r="J113" s="23">
        <f t="shared" si="80"/>
        <v>0.58823529411764708</v>
      </c>
      <c r="K113" s="23">
        <f t="shared" si="80"/>
        <v>0.64516129032258063</v>
      </c>
      <c r="L113" s="23">
        <f t="shared" si="80"/>
        <v>0.77777777777777779</v>
      </c>
      <c r="M113" s="23">
        <f t="shared" si="80"/>
        <v>0.67932489451476796</v>
      </c>
      <c r="N113" s="23">
        <f t="shared" si="80"/>
        <v>0.60567010309278357</v>
      </c>
      <c r="P113" s="23">
        <f>P82/P$107</f>
        <v>0.71559633027522929</v>
      </c>
      <c r="Q113" s="23">
        <f>Q82/Q$107</f>
        <v>1.0620155038759689</v>
      </c>
    </row>
    <row r="114" spans="1:17" x14ac:dyDescent="0.25">
      <c r="A114" t="s">
        <v>264</v>
      </c>
      <c r="B114" s="23">
        <f t="shared" ref="B114:N114" si="81">B83/B$107</f>
        <v>0.66101694915254228</v>
      </c>
      <c r="C114" s="23">
        <f t="shared" si="81"/>
        <v>0.94230769230769229</v>
      </c>
      <c r="D114" s="23">
        <f t="shared" si="81"/>
        <v>0.679245283018868</v>
      </c>
      <c r="E114" s="23">
        <f t="shared" si="81"/>
        <v>0.54330708661417326</v>
      </c>
      <c r="F114" s="23">
        <f t="shared" si="81"/>
        <v>0.46783625730994149</v>
      </c>
      <c r="G114" s="23">
        <f t="shared" si="81"/>
        <v>0.7256637168141592</v>
      </c>
      <c r="H114" s="23">
        <f t="shared" si="81"/>
        <v>0.65088757396449715</v>
      </c>
      <c r="I114" s="23">
        <f t="shared" si="81"/>
        <v>1.0588235294117649</v>
      </c>
      <c r="J114" s="23">
        <f t="shared" si="81"/>
        <v>0.94117647058823539</v>
      </c>
      <c r="K114" s="23">
        <f t="shared" si="81"/>
        <v>0.61290322580645151</v>
      </c>
      <c r="L114" s="23">
        <f t="shared" si="81"/>
        <v>0.24444444444444446</v>
      </c>
      <c r="M114" s="23">
        <f t="shared" si="81"/>
        <v>1.0464135021097047</v>
      </c>
      <c r="N114" s="23">
        <f t="shared" si="81"/>
        <v>0.84793814432989689</v>
      </c>
      <c r="P114" s="23">
        <f>P83/P$107</f>
        <v>0.76146788990825687</v>
      </c>
      <c r="Q114" s="23">
        <f>Q83/Q$107</f>
        <v>1.193798449612403</v>
      </c>
    </row>
    <row r="115" spans="1:17" x14ac:dyDescent="0.25">
      <c r="A115" t="s">
        <v>265</v>
      </c>
      <c r="B115" s="23">
        <f t="shared" ref="B115:N115" si="82">B84/B$107</f>
        <v>1.1610169491525422</v>
      </c>
      <c r="C115" s="23">
        <f t="shared" si="82"/>
        <v>1.2269230769230768</v>
      </c>
      <c r="D115" s="23">
        <f t="shared" si="82"/>
        <v>1.7924528301886793</v>
      </c>
      <c r="E115" s="23">
        <f t="shared" si="82"/>
        <v>2.1653543307086616</v>
      </c>
      <c r="F115" s="23">
        <f t="shared" si="82"/>
        <v>1.5146198830409354</v>
      </c>
      <c r="G115" s="23">
        <f t="shared" si="82"/>
        <v>1.5973451327433628</v>
      </c>
      <c r="H115" s="23">
        <f t="shared" si="82"/>
        <v>1.4792899408284026</v>
      </c>
      <c r="I115" s="23">
        <f t="shared" si="82"/>
        <v>1.0980392156862746</v>
      </c>
      <c r="J115" s="23">
        <f t="shared" si="82"/>
        <v>1.2941176470588236</v>
      </c>
      <c r="K115" s="23">
        <f t="shared" si="82"/>
        <v>1.7419354838709677</v>
      </c>
      <c r="L115" s="23">
        <f t="shared" si="82"/>
        <v>1.2222222222222223</v>
      </c>
      <c r="M115" s="23">
        <f t="shared" si="82"/>
        <v>1.1898734177215189</v>
      </c>
      <c r="N115" s="23">
        <f t="shared" si="82"/>
        <v>1.1881443298969074</v>
      </c>
      <c r="P115" s="23">
        <f>P84/P$107</f>
        <v>1.7339449541284402</v>
      </c>
      <c r="Q115" s="23">
        <f>Q84/Q$107</f>
        <v>0.90697674418604646</v>
      </c>
    </row>
    <row r="116" spans="1:17" x14ac:dyDescent="0.25">
      <c r="A116" t="s">
        <v>266</v>
      </c>
      <c r="B116" s="23">
        <f t="shared" ref="B116:N116" si="83">B85/B$107</f>
        <v>1</v>
      </c>
      <c r="C116" s="23">
        <f t="shared" si="83"/>
        <v>1.3346153846153848</v>
      </c>
      <c r="D116" s="23">
        <f t="shared" si="83"/>
        <v>0.92452830188679258</v>
      </c>
      <c r="E116" s="23">
        <f t="shared" si="83"/>
        <v>0.69291338582677175</v>
      </c>
      <c r="F116" s="23">
        <f t="shared" si="83"/>
        <v>0.83040935672514604</v>
      </c>
      <c r="G116" s="23">
        <f t="shared" si="83"/>
        <v>0.79203539823008839</v>
      </c>
      <c r="H116" s="23">
        <f t="shared" si="83"/>
        <v>0.66863905325443795</v>
      </c>
      <c r="I116" s="23">
        <f t="shared" si="83"/>
        <v>0.98039215686274517</v>
      </c>
      <c r="J116" s="23">
        <f t="shared" si="83"/>
        <v>1</v>
      </c>
      <c r="K116" s="23">
        <f t="shared" si="83"/>
        <v>0.70967741935483875</v>
      </c>
      <c r="L116" s="23">
        <f t="shared" si="83"/>
        <v>0.8222222222222223</v>
      </c>
      <c r="M116" s="23">
        <f t="shared" si="83"/>
        <v>0.78481012658227856</v>
      </c>
      <c r="N116" s="23">
        <f t="shared" si="83"/>
        <v>0.82216494845360832</v>
      </c>
      <c r="P116" s="23">
        <f>P85/P$107</f>
        <v>0.82568807339449535</v>
      </c>
      <c r="Q116" s="23">
        <f>Q85/Q$107</f>
        <v>1.3837209302325582</v>
      </c>
    </row>
    <row r="117" spans="1:17" x14ac:dyDescent="0.25">
      <c r="A117" t="s">
        <v>267</v>
      </c>
      <c r="B117" s="23">
        <f t="shared" ref="B117:N117" si="84">B86/B$107</f>
        <v>1.1398305084745761</v>
      </c>
      <c r="C117" s="23">
        <f t="shared" si="84"/>
        <v>1.25</v>
      </c>
      <c r="D117" s="23">
        <f t="shared" si="84"/>
        <v>1.1698113207547169</v>
      </c>
      <c r="E117" s="23">
        <f t="shared" si="84"/>
        <v>1.188976377952756</v>
      </c>
      <c r="F117" s="23">
        <f t="shared" si="84"/>
        <v>1.4795321637426899</v>
      </c>
      <c r="G117" s="23">
        <f t="shared" si="84"/>
        <v>0.90707964601769908</v>
      </c>
      <c r="H117" s="23">
        <f t="shared" si="84"/>
        <v>0.9822485207100593</v>
      </c>
      <c r="I117" s="23">
        <f t="shared" si="84"/>
        <v>1.0588235294117649</v>
      </c>
      <c r="J117" s="23">
        <f t="shared" si="84"/>
        <v>1.1176470588235294</v>
      </c>
      <c r="K117" s="23">
        <f t="shared" si="84"/>
        <v>1.2903225806451613</v>
      </c>
      <c r="L117" s="23">
        <f t="shared" si="84"/>
        <v>1</v>
      </c>
      <c r="M117" s="23">
        <f t="shared" si="84"/>
        <v>0.66244725738396626</v>
      </c>
      <c r="N117" s="23">
        <f t="shared" si="84"/>
        <v>0.65979381443298979</v>
      </c>
      <c r="P117" s="23">
        <f>P86/P$107</f>
        <v>1.0550458715596329</v>
      </c>
      <c r="Q117" s="23">
        <f>Q86/Q$107</f>
        <v>0.85658914728682178</v>
      </c>
    </row>
    <row r="118" spans="1:17" x14ac:dyDescent="0.25">
      <c r="A118" t="s">
        <v>268</v>
      </c>
      <c r="B118" s="23">
        <f t="shared" ref="B118:N118" si="85">B87/B$107</f>
        <v>1</v>
      </c>
      <c r="C118" s="23">
        <f t="shared" si="85"/>
        <v>1.1730769230769231</v>
      </c>
      <c r="D118" s="23">
        <f t="shared" si="85"/>
        <v>0.7735849056603773</v>
      </c>
      <c r="E118" s="23">
        <f t="shared" si="85"/>
        <v>0.93700787401574814</v>
      </c>
      <c r="F118" s="23">
        <f t="shared" si="85"/>
        <v>1.0877192982456141</v>
      </c>
      <c r="G118" s="23">
        <f t="shared" si="85"/>
        <v>1.0265486725663715</v>
      </c>
      <c r="H118" s="23">
        <f t="shared" si="85"/>
        <v>0.76331360946745574</v>
      </c>
      <c r="I118" s="23">
        <f t="shared" si="85"/>
        <v>1.0196078431372551</v>
      </c>
      <c r="J118" s="23">
        <f t="shared" si="85"/>
        <v>0.76470588235294124</v>
      </c>
      <c r="K118" s="23">
        <f t="shared" si="85"/>
        <v>0.70967741935483875</v>
      </c>
      <c r="L118" s="23">
        <f t="shared" si="85"/>
        <v>0.93333333333333335</v>
      </c>
      <c r="M118" s="23">
        <f t="shared" si="85"/>
        <v>0.45569620253164561</v>
      </c>
      <c r="N118" s="23">
        <f t="shared" si="85"/>
        <v>0.82731958762886604</v>
      </c>
      <c r="P118" s="23">
        <f>P87/P$107</f>
        <v>0.84403669724770636</v>
      </c>
      <c r="Q118" s="23">
        <f>Q87/Q$107</f>
        <v>0.98449612403100772</v>
      </c>
    </row>
    <row r="119" spans="1:17" x14ac:dyDescent="0.25">
      <c r="A119" t="s">
        <v>269</v>
      </c>
      <c r="B119" s="23">
        <f t="shared" ref="B119:N119" si="86">B88/B$107</f>
        <v>0.87711864406779649</v>
      </c>
      <c r="C119" s="23">
        <f t="shared" si="86"/>
        <v>0.91923076923076918</v>
      </c>
      <c r="D119" s="23">
        <f t="shared" si="86"/>
        <v>0.69811320754716988</v>
      </c>
      <c r="E119" s="23">
        <f t="shared" si="86"/>
        <v>0.45669291338582679</v>
      </c>
      <c r="F119" s="23">
        <f t="shared" si="86"/>
        <v>0.80116959064327475</v>
      </c>
      <c r="G119" s="23">
        <f t="shared" si="86"/>
        <v>0.80973451327433621</v>
      </c>
      <c r="H119" s="23">
        <f t="shared" si="86"/>
        <v>0.76331360946745574</v>
      </c>
      <c r="I119" s="23">
        <f t="shared" si="86"/>
        <v>1.0784313725490198</v>
      </c>
      <c r="J119" s="23">
        <f t="shared" si="86"/>
        <v>0.88235294117647056</v>
      </c>
      <c r="K119" s="23">
        <f t="shared" si="86"/>
        <v>0.61290322580645151</v>
      </c>
      <c r="L119" s="23">
        <f t="shared" si="86"/>
        <v>0.64444444444444438</v>
      </c>
      <c r="M119" s="23">
        <f t="shared" si="86"/>
        <v>0.53164556962025311</v>
      </c>
      <c r="N119" s="23">
        <f t="shared" si="86"/>
        <v>0.64432989690721654</v>
      </c>
      <c r="P119" s="23">
        <f>P88/P$107</f>
        <v>0.59633027522935778</v>
      </c>
      <c r="Q119" s="23">
        <f>Q88/Q$107</f>
        <v>1.4534883720930232</v>
      </c>
    </row>
    <row r="120" spans="1:17" x14ac:dyDescent="0.25">
      <c r="A120" t="s">
        <v>270</v>
      </c>
      <c r="B120" s="23">
        <f t="shared" ref="B120:N120" si="87">B89/B$107</f>
        <v>1.1779661016949152</v>
      </c>
      <c r="C120" s="23">
        <f t="shared" si="87"/>
        <v>1.3153846153846156</v>
      </c>
      <c r="D120" s="23">
        <f t="shared" si="87"/>
        <v>0.45283018867924529</v>
      </c>
      <c r="E120" s="23">
        <f t="shared" si="87"/>
        <v>0.59055118110236227</v>
      </c>
      <c r="F120" s="23">
        <f t="shared" si="87"/>
        <v>0.41520467836257302</v>
      </c>
      <c r="G120" s="23">
        <f t="shared" si="87"/>
        <v>1.154867256637168</v>
      </c>
      <c r="H120" s="23">
        <f t="shared" si="87"/>
        <v>0.68639053254437876</v>
      </c>
      <c r="I120" s="23">
        <f t="shared" si="87"/>
        <v>0.62745098039215697</v>
      </c>
      <c r="J120" s="23">
        <f t="shared" si="87"/>
        <v>0.41176470588235292</v>
      </c>
      <c r="K120" s="23">
        <f t="shared" si="87"/>
        <v>0.45161290322580638</v>
      </c>
      <c r="L120" s="23">
        <f t="shared" si="87"/>
        <v>1.9333333333333331</v>
      </c>
      <c r="M120" s="23">
        <f t="shared" si="87"/>
        <v>0.64556962025316456</v>
      </c>
      <c r="N120" s="23">
        <f t="shared" si="87"/>
        <v>0.84278350515463929</v>
      </c>
      <c r="P120" s="23">
        <f>P89/P$107</f>
        <v>0.53211009174311918</v>
      </c>
      <c r="Q120" s="23">
        <f>Q89/Q$107</f>
        <v>0.77131782945736427</v>
      </c>
    </row>
    <row r="121" spans="1:17" x14ac:dyDescent="0.25">
      <c r="A121" t="s">
        <v>271</v>
      </c>
      <c r="B121" s="23">
        <f t="shared" ref="B121:N121" si="88">B90/B$107</f>
        <v>1.0084745762711864</v>
      </c>
      <c r="C121" s="23">
        <f t="shared" si="88"/>
        <v>0.88846153846153852</v>
      </c>
      <c r="D121" s="23">
        <f t="shared" si="88"/>
        <v>2</v>
      </c>
      <c r="E121" s="23">
        <f t="shared" si="88"/>
        <v>3.0787401574803153</v>
      </c>
      <c r="F121" s="23">
        <f t="shared" si="88"/>
        <v>1.5087719298245612</v>
      </c>
      <c r="G121" s="23">
        <f t="shared" si="88"/>
        <v>1.7212389380530972</v>
      </c>
      <c r="H121" s="23">
        <f t="shared" si="88"/>
        <v>2.8875739644970415</v>
      </c>
      <c r="I121" s="23">
        <f t="shared" si="88"/>
        <v>1.215686274509804</v>
      </c>
      <c r="J121" s="23">
        <f t="shared" si="88"/>
        <v>1.1176470588235294</v>
      </c>
      <c r="K121" s="23">
        <f t="shared" si="88"/>
        <v>2.032258064516129</v>
      </c>
      <c r="L121" s="23">
        <f t="shared" si="88"/>
        <v>0.91111111111111098</v>
      </c>
      <c r="M121" s="23">
        <f t="shared" si="88"/>
        <v>2.0210970464135021</v>
      </c>
      <c r="N121" s="23">
        <f t="shared" si="88"/>
        <v>1.5257731958762888</v>
      </c>
      <c r="P121" s="23">
        <f>P90/P$107</f>
        <v>1.8990825688073394</v>
      </c>
      <c r="Q121" s="23">
        <f>Q90/Q$107</f>
        <v>0.70930232558139539</v>
      </c>
    </row>
    <row r="122" spans="1:17" x14ac:dyDescent="0.25">
      <c r="A122" t="s">
        <v>208</v>
      </c>
      <c r="B122" s="23">
        <f t="shared" ref="B122:N122" si="89">B91/B$107</f>
        <v>0.90254237288135586</v>
      </c>
      <c r="C122" s="23">
        <f t="shared" si="89"/>
        <v>0.87692307692307692</v>
      </c>
      <c r="D122" s="23">
        <f t="shared" si="89"/>
        <v>1.2075471698113209</v>
      </c>
      <c r="E122" s="23">
        <f t="shared" si="89"/>
        <v>0.92913385826771666</v>
      </c>
      <c r="F122" s="23">
        <f t="shared" si="89"/>
        <v>0.55555555555555547</v>
      </c>
      <c r="G122" s="23">
        <f t="shared" si="89"/>
        <v>0.83185840707964598</v>
      </c>
      <c r="H122" s="23">
        <f t="shared" si="89"/>
        <v>0.60355029585798814</v>
      </c>
      <c r="I122" s="23">
        <f t="shared" si="89"/>
        <v>0.96078431372549034</v>
      </c>
      <c r="J122" s="23">
        <f t="shared" si="89"/>
        <v>0.76470588235294124</v>
      </c>
      <c r="K122" s="23">
        <f t="shared" si="89"/>
        <v>0.87096774193548387</v>
      </c>
      <c r="L122" s="23">
        <f t="shared" si="89"/>
        <v>0.8222222222222223</v>
      </c>
      <c r="M122" s="23">
        <f t="shared" si="89"/>
        <v>0.79746835443037967</v>
      </c>
      <c r="N122" s="23">
        <f t="shared" si="89"/>
        <v>0.86855670103092797</v>
      </c>
      <c r="P122" s="23">
        <f>P91/P$107</f>
        <v>1.0183486238532109</v>
      </c>
      <c r="Q122" s="23">
        <f>Q91/Q$107</f>
        <v>1.0775193798449612</v>
      </c>
    </row>
    <row r="123" spans="1:17" x14ac:dyDescent="0.25">
      <c r="A123" t="s">
        <v>272</v>
      </c>
      <c r="B123" s="23">
        <f t="shared" ref="B123:N123" si="90">B92/B$107</f>
        <v>0.6271186440677966</v>
      </c>
      <c r="C123" s="23">
        <f t="shared" si="90"/>
        <v>0.59615384615384615</v>
      </c>
      <c r="D123" s="23">
        <f t="shared" si="90"/>
        <v>1.1320754716981132</v>
      </c>
      <c r="E123" s="23">
        <f t="shared" si="90"/>
        <v>0.80314960629921262</v>
      </c>
      <c r="F123" s="23">
        <f t="shared" si="90"/>
        <v>0.76023391812865493</v>
      </c>
      <c r="G123" s="23">
        <f t="shared" si="90"/>
        <v>1.1504424778761062</v>
      </c>
      <c r="H123" s="23">
        <f t="shared" si="90"/>
        <v>1.3905325443786984</v>
      </c>
      <c r="I123" s="23">
        <f t="shared" si="90"/>
        <v>0.74509803921568629</v>
      </c>
      <c r="J123" s="23">
        <f t="shared" si="90"/>
        <v>0.76470588235294124</v>
      </c>
      <c r="K123" s="23">
        <f t="shared" si="90"/>
        <v>0.67741935483870974</v>
      </c>
      <c r="L123" s="23">
        <f t="shared" si="90"/>
        <v>0.64444444444444438</v>
      </c>
      <c r="M123" s="23">
        <f t="shared" si="90"/>
        <v>1.4556962025316456</v>
      </c>
      <c r="N123" s="23">
        <f t="shared" si="90"/>
        <v>1.2886597938144331</v>
      </c>
      <c r="P123" s="23">
        <f>P92/P$107</f>
        <v>1.036697247706422</v>
      </c>
      <c r="Q123" s="23">
        <f>Q92/Q$107</f>
        <v>1.0310077519379846</v>
      </c>
    </row>
    <row r="124" spans="1:17" x14ac:dyDescent="0.25">
      <c r="A124" t="s">
        <v>273</v>
      </c>
      <c r="B124" s="23">
        <f t="shared" ref="B124:N124" si="91">B93/B$107</f>
        <v>1.0593220338983049</v>
      </c>
      <c r="C124" s="23">
        <f t="shared" si="91"/>
        <v>1.1961538461538461</v>
      </c>
      <c r="D124" s="23">
        <f t="shared" si="91"/>
        <v>0.84905660377358494</v>
      </c>
      <c r="E124" s="23">
        <f t="shared" si="91"/>
        <v>0.96062992125984248</v>
      </c>
      <c r="F124" s="23">
        <f t="shared" si="91"/>
        <v>0.55555555555555547</v>
      </c>
      <c r="G124" s="23">
        <f t="shared" si="91"/>
        <v>1.0929203539823007</v>
      </c>
      <c r="H124" s="23">
        <f t="shared" si="91"/>
        <v>0.80473372781065089</v>
      </c>
      <c r="I124" s="23">
        <f t="shared" si="91"/>
        <v>0.94117647058823528</v>
      </c>
      <c r="J124" s="23">
        <f t="shared" si="91"/>
        <v>1</v>
      </c>
      <c r="K124" s="23">
        <f t="shared" si="91"/>
        <v>1</v>
      </c>
      <c r="L124" s="23">
        <f t="shared" si="91"/>
        <v>1.4</v>
      </c>
      <c r="M124" s="23">
        <f t="shared" si="91"/>
        <v>0.65822784810126578</v>
      </c>
      <c r="N124" s="23">
        <f t="shared" si="91"/>
        <v>0.72422680412371143</v>
      </c>
      <c r="P124" s="23">
        <f>P93/P$107</f>
        <v>0.8990825688073395</v>
      </c>
      <c r="Q124" s="23">
        <f>Q93/Q$107</f>
        <v>1.124031007751938</v>
      </c>
    </row>
    <row r="125" spans="1:17" x14ac:dyDescent="0.25">
      <c r="A125" t="s">
        <v>274</v>
      </c>
      <c r="B125" s="23">
        <f t="shared" ref="B125:N125" si="92">B94/B$107</f>
        <v>0.74576271186440679</v>
      </c>
      <c r="C125" s="23">
        <f t="shared" si="92"/>
        <v>0.58461538461538454</v>
      </c>
      <c r="D125" s="23">
        <f t="shared" si="92"/>
        <v>0.92452830188679258</v>
      </c>
      <c r="E125" s="23">
        <f t="shared" si="92"/>
        <v>0.88976377952755914</v>
      </c>
      <c r="F125" s="23">
        <f t="shared" si="92"/>
        <v>0.67836257309941517</v>
      </c>
      <c r="G125" s="23">
        <f t="shared" si="92"/>
        <v>1.1150442477876106</v>
      </c>
      <c r="H125" s="23">
        <f t="shared" si="92"/>
        <v>0.75147928994082847</v>
      </c>
      <c r="I125" s="23">
        <f t="shared" si="92"/>
        <v>0.72549019607843146</v>
      </c>
      <c r="J125" s="23">
        <f t="shared" si="92"/>
        <v>0.41176470588235292</v>
      </c>
      <c r="K125" s="23">
        <f t="shared" si="92"/>
        <v>0.67741935483870974</v>
      </c>
      <c r="L125" s="23">
        <f t="shared" si="92"/>
        <v>0.57777777777777783</v>
      </c>
      <c r="M125" s="23">
        <f t="shared" si="92"/>
        <v>0.89451476793248941</v>
      </c>
      <c r="N125" s="23">
        <f t="shared" si="92"/>
        <v>0.97938144329896915</v>
      </c>
      <c r="P125" s="23">
        <f>P94/P$107</f>
        <v>0.97247706422018343</v>
      </c>
      <c r="Q125" s="23">
        <f>Q94/Q$107</f>
        <v>1.2635658914728682</v>
      </c>
    </row>
    <row r="126" spans="1:17" x14ac:dyDescent="0.25">
      <c r="A126" t="s">
        <v>191</v>
      </c>
      <c r="B126" s="23">
        <f t="shared" ref="B126:N126" si="93">B95/B$107</f>
        <v>1.2118644067796609</v>
      </c>
      <c r="C126" s="23">
        <f t="shared" si="93"/>
        <v>1.4</v>
      </c>
      <c r="D126" s="23">
        <f t="shared" si="93"/>
        <v>1.0188679245283019</v>
      </c>
      <c r="E126" s="23">
        <f t="shared" si="93"/>
        <v>1.1968503937007875</v>
      </c>
      <c r="F126" s="23">
        <f t="shared" si="93"/>
        <v>1.0409356725146199</v>
      </c>
      <c r="G126" s="23">
        <f t="shared" si="93"/>
        <v>1.2920353982300883</v>
      </c>
      <c r="H126" s="23">
        <f t="shared" si="93"/>
        <v>0.72781065088757402</v>
      </c>
      <c r="I126" s="23">
        <f t="shared" si="93"/>
        <v>1.411764705882353</v>
      </c>
      <c r="J126" s="23">
        <f t="shared" si="93"/>
        <v>1.1764705882352942</v>
      </c>
      <c r="K126" s="23">
        <f t="shared" si="93"/>
        <v>1.4193548387096775</v>
      </c>
      <c r="L126" s="23">
        <f t="shared" si="93"/>
        <v>1.4</v>
      </c>
      <c r="M126" s="23">
        <f t="shared" si="93"/>
        <v>0.59071729957805907</v>
      </c>
      <c r="N126" s="23">
        <f t="shared" si="93"/>
        <v>0.80412371134020622</v>
      </c>
      <c r="P126" s="23">
        <f>P95/P$107</f>
        <v>1.0550458715596329</v>
      </c>
      <c r="Q126" s="23">
        <f>Q95/Q$107</f>
        <v>0.82558139534883723</v>
      </c>
    </row>
    <row r="127" spans="1:17" x14ac:dyDescent="0.25">
      <c r="A127" t="s">
        <v>210</v>
      </c>
      <c r="B127" s="23">
        <f t="shared" ref="B127:N127" si="94">B96/B$107</f>
        <v>1.3050847457627117</v>
      </c>
      <c r="C127" s="23">
        <f t="shared" si="94"/>
        <v>1.4076923076923078</v>
      </c>
      <c r="D127" s="23">
        <f t="shared" si="94"/>
        <v>0.71698113207547165</v>
      </c>
      <c r="E127" s="23">
        <f t="shared" si="94"/>
        <v>0.91338582677165359</v>
      </c>
      <c r="F127" s="23">
        <f t="shared" si="94"/>
        <v>1.0350877192982455</v>
      </c>
      <c r="G127" s="23">
        <f t="shared" si="94"/>
        <v>1.1061946902654867</v>
      </c>
      <c r="H127" s="23">
        <f t="shared" si="94"/>
        <v>1.1183431952662721</v>
      </c>
      <c r="I127" s="23">
        <f t="shared" si="94"/>
        <v>1.1176470588235294</v>
      </c>
      <c r="J127" s="23">
        <f t="shared" si="94"/>
        <v>1.1176470588235294</v>
      </c>
      <c r="K127" s="23">
        <f t="shared" si="94"/>
        <v>0.77419354838709675</v>
      </c>
      <c r="L127" s="23">
        <f t="shared" si="94"/>
        <v>1.4888888888888889</v>
      </c>
      <c r="M127" s="23">
        <f t="shared" si="94"/>
        <v>0.65400843881856541</v>
      </c>
      <c r="N127" s="23">
        <f t="shared" si="94"/>
        <v>0.86082474226804129</v>
      </c>
      <c r="P127" s="23">
        <f>P96/P$107</f>
        <v>0.79816513761467878</v>
      </c>
      <c r="Q127" s="23">
        <f>Q96/Q$107</f>
        <v>0.93023255813953487</v>
      </c>
    </row>
    <row r="128" spans="1:17" x14ac:dyDescent="0.25">
      <c r="A128" t="s">
        <v>275</v>
      </c>
      <c r="B128" s="23">
        <f t="shared" ref="B128:N128" si="95">B97/B$107</f>
        <v>0.88983050847457623</v>
      </c>
      <c r="C128" s="23">
        <f t="shared" si="95"/>
        <v>0.92692307692307696</v>
      </c>
      <c r="D128" s="23">
        <f t="shared" si="95"/>
        <v>0.81132075471698117</v>
      </c>
      <c r="E128" s="23">
        <f t="shared" si="95"/>
        <v>0.86614173228346458</v>
      </c>
      <c r="F128" s="23">
        <f t="shared" si="95"/>
        <v>0.81871345029239762</v>
      </c>
      <c r="G128" s="23">
        <f t="shared" si="95"/>
        <v>0.74778761061946897</v>
      </c>
      <c r="H128" s="23">
        <f t="shared" si="95"/>
        <v>0.88165680473372787</v>
      </c>
      <c r="I128" s="23">
        <f t="shared" si="95"/>
        <v>0.90196078431372551</v>
      </c>
      <c r="J128" s="23">
        <f t="shared" si="95"/>
        <v>0.94117647058823539</v>
      </c>
      <c r="K128" s="23">
        <f t="shared" si="95"/>
        <v>0.77419354838709675</v>
      </c>
      <c r="L128" s="23">
        <f t="shared" si="95"/>
        <v>0.8666666666666667</v>
      </c>
      <c r="M128" s="23">
        <f t="shared" si="95"/>
        <v>0.81434599156118148</v>
      </c>
      <c r="N128" s="23">
        <f t="shared" si="95"/>
        <v>0.85051546391752586</v>
      </c>
      <c r="P128" s="23">
        <f>P97/P$107</f>
        <v>0.76146788990825687</v>
      </c>
      <c r="Q128" s="23">
        <f>Q97/Q$107</f>
        <v>1.0387596899224807</v>
      </c>
    </row>
    <row r="129" spans="1:17" x14ac:dyDescent="0.25">
      <c r="A129" t="s">
        <v>212</v>
      </c>
      <c r="B129" s="23">
        <f t="shared" ref="B129:N129" si="96">B98/B$107</f>
        <v>1.4194915254237288</v>
      </c>
      <c r="C129" s="23">
        <f t="shared" si="96"/>
        <v>1.473076923076923</v>
      </c>
      <c r="D129" s="23">
        <f t="shared" si="96"/>
        <v>1.1132075471698115</v>
      </c>
      <c r="E129" s="23">
        <f t="shared" si="96"/>
        <v>1.283464566929134</v>
      </c>
      <c r="F129" s="23">
        <f t="shared" si="96"/>
        <v>1.3333333333333333</v>
      </c>
      <c r="G129" s="23">
        <f t="shared" si="96"/>
        <v>0.96460176991150437</v>
      </c>
      <c r="H129" s="23">
        <f t="shared" si="96"/>
        <v>0.82248520710059181</v>
      </c>
      <c r="I129" s="23">
        <f t="shared" si="96"/>
        <v>1.196078431372549</v>
      </c>
      <c r="J129" s="23">
        <f t="shared" si="96"/>
        <v>1.2352941176470589</v>
      </c>
      <c r="K129" s="23">
        <f t="shared" si="96"/>
        <v>1.1935483870967742</v>
      </c>
      <c r="L129" s="23">
        <f t="shared" si="96"/>
        <v>2</v>
      </c>
      <c r="M129" s="23">
        <f t="shared" si="96"/>
        <v>0.84810126582278489</v>
      </c>
      <c r="N129" s="23">
        <f t="shared" si="96"/>
        <v>0.85824742268041232</v>
      </c>
      <c r="P129" s="23">
        <f>P98/P$107</f>
        <v>1.165137614678899</v>
      </c>
      <c r="Q129" s="23">
        <f>Q98/Q$107</f>
        <v>0.95348837209302328</v>
      </c>
    </row>
    <row r="130" spans="1:17" x14ac:dyDescent="0.25">
      <c r="A130" t="s">
        <v>276</v>
      </c>
      <c r="B130" s="23">
        <f t="shared" ref="B130:N130" si="97">B99/B$107</f>
        <v>1.1991525423728813</v>
      </c>
      <c r="C130" s="23">
        <f t="shared" si="97"/>
        <v>1.473076923076923</v>
      </c>
      <c r="D130" s="23">
        <f t="shared" si="97"/>
        <v>0.62264150943396224</v>
      </c>
      <c r="E130" s="23">
        <f t="shared" si="97"/>
        <v>0.47244094488188981</v>
      </c>
      <c r="F130" s="23">
        <f t="shared" si="97"/>
        <v>0.6900584795321637</v>
      </c>
      <c r="G130" s="23">
        <f t="shared" si="97"/>
        <v>1.2035398230088494</v>
      </c>
      <c r="H130" s="23">
        <f t="shared" si="97"/>
        <v>0.93491124260355041</v>
      </c>
      <c r="I130" s="23">
        <f t="shared" si="97"/>
        <v>1.1372549019607843</v>
      </c>
      <c r="J130" s="23">
        <f t="shared" si="97"/>
        <v>0.88235294117647056</v>
      </c>
      <c r="K130" s="23">
        <f t="shared" si="97"/>
        <v>0.54838709677419351</v>
      </c>
      <c r="L130" s="23">
        <f t="shared" si="97"/>
        <v>0.62222222222222223</v>
      </c>
      <c r="M130" s="23">
        <f t="shared" si="97"/>
        <v>0.66666666666666674</v>
      </c>
      <c r="N130" s="23">
        <f t="shared" si="97"/>
        <v>0.66752577319587625</v>
      </c>
      <c r="P130" s="23">
        <f>P99/P$107</f>
        <v>0.57798165137614677</v>
      </c>
      <c r="Q130" s="23">
        <f>Q99/Q$107</f>
        <v>1.0775193798449612</v>
      </c>
    </row>
    <row r="131" spans="1:17" x14ac:dyDescent="0.25">
      <c r="A131" t="s">
        <v>190</v>
      </c>
      <c r="B131" s="23">
        <f t="shared" ref="B131:N131" si="98">B100/B$107</f>
        <v>1.0127118644067796</v>
      </c>
      <c r="C131" s="23">
        <f t="shared" si="98"/>
        <v>1.1499999999999999</v>
      </c>
      <c r="D131" s="23">
        <f t="shared" si="98"/>
        <v>0.43396226415094336</v>
      </c>
      <c r="E131" s="23">
        <f t="shared" si="98"/>
        <v>0.7165354330708662</v>
      </c>
      <c r="F131" s="23">
        <f t="shared" si="98"/>
        <v>0.91228070175438591</v>
      </c>
      <c r="G131" s="23">
        <f t="shared" si="98"/>
        <v>0.80973451327433621</v>
      </c>
      <c r="H131" s="23">
        <f t="shared" si="98"/>
        <v>0.82248520710059181</v>
      </c>
      <c r="I131" s="23">
        <f t="shared" si="98"/>
        <v>0.98039215686274517</v>
      </c>
      <c r="J131" s="23">
        <f t="shared" si="98"/>
        <v>0.88235294117647056</v>
      </c>
      <c r="K131" s="23">
        <f t="shared" si="98"/>
        <v>0.77419354838709675</v>
      </c>
      <c r="L131" s="23">
        <f t="shared" si="98"/>
        <v>0.91111111111111098</v>
      </c>
      <c r="M131" s="23">
        <f t="shared" si="98"/>
        <v>0.83966244725738393</v>
      </c>
      <c r="N131" s="23">
        <f t="shared" si="98"/>
        <v>0.78608247422680422</v>
      </c>
      <c r="P131" s="23">
        <f>P100/P$107</f>
        <v>0.72477064220183485</v>
      </c>
      <c r="Q131" s="23">
        <f>Q100/Q$107</f>
        <v>0.80620155038759689</v>
      </c>
    </row>
    <row r="132" spans="1:17" x14ac:dyDescent="0.25">
      <c r="A132" t="s">
        <v>277</v>
      </c>
      <c r="B132" s="23">
        <f t="shared" ref="B132:N132" si="99">B101/B$107</f>
        <v>1.0847457627118644</v>
      </c>
      <c r="C132" s="23">
        <f t="shared" si="99"/>
        <v>1.1538461538461537</v>
      </c>
      <c r="D132" s="23">
        <f t="shared" si="99"/>
        <v>0.92452830188679258</v>
      </c>
      <c r="E132" s="23">
        <f t="shared" si="99"/>
        <v>1.283464566929134</v>
      </c>
      <c r="F132" s="23">
        <f t="shared" si="99"/>
        <v>0.66666666666666663</v>
      </c>
      <c r="G132" s="23">
        <f t="shared" si="99"/>
        <v>1.1194690265486724</v>
      </c>
      <c r="H132" s="23">
        <f t="shared" si="99"/>
        <v>0.92899408284023677</v>
      </c>
      <c r="I132" s="23">
        <f t="shared" si="99"/>
        <v>0.86274509803921584</v>
      </c>
      <c r="J132" s="23">
        <f t="shared" si="99"/>
        <v>1.0588235294117647</v>
      </c>
      <c r="K132" s="23">
        <f t="shared" si="99"/>
        <v>1.3548387096774195</v>
      </c>
      <c r="L132" s="23">
        <f t="shared" si="99"/>
        <v>1.3555555555555554</v>
      </c>
      <c r="M132" s="23">
        <f t="shared" si="99"/>
        <v>0.73417721518987333</v>
      </c>
      <c r="N132" s="23">
        <f t="shared" si="99"/>
        <v>0.88917525773195882</v>
      </c>
      <c r="P132" s="23">
        <f>P101/P$107</f>
        <v>1.0183486238532109</v>
      </c>
      <c r="Q132" s="23">
        <f>Q101/Q$107</f>
        <v>1.0077519379844961</v>
      </c>
    </row>
    <row r="133" spans="1:17" x14ac:dyDescent="0.25">
      <c r="A133" t="s">
        <v>278</v>
      </c>
      <c r="B133" s="23">
        <f t="shared" ref="B133:N133" si="100">B102/B$107</f>
        <v>1.2203389830508473</v>
      </c>
      <c r="C133" s="23">
        <f t="shared" si="100"/>
        <v>1.2692307692307692</v>
      </c>
      <c r="D133" s="23">
        <f t="shared" si="100"/>
        <v>0.8867924528301887</v>
      </c>
      <c r="E133" s="23">
        <f t="shared" si="100"/>
        <v>1.2913385826771653</v>
      </c>
      <c r="F133" s="23">
        <f t="shared" si="100"/>
        <v>1.4035087719298245</v>
      </c>
      <c r="G133" s="23">
        <f t="shared" si="100"/>
        <v>1.4203539823008848</v>
      </c>
      <c r="H133" s="23">
        <f t="shared" si="100"/>
        <v>0.97041420118343191</v>
      </c>
      <c r="I133" s="23">
        <f t="shared" si="100"/>
        <v>1.2549019607843139</v>
      </c>
      <c r="J133" s="23">
        <f t="shared" si="100"/>
        <v>1.2352941176470589</v>
      </c>
      <c r="K133" s="23">
        <f t="shared" si="100"/>
        <v>0.96774193548387089</v>
      </c>
      <c r="L133" s="23">
        <f t="shared" si="100"/>
        <v>1.088888888888889</v>
      </c>
      <c r="M133" s="23">
        <f t="shared" si="100"/>
        <v>0.51476793248945141</v>
      </c>
      <c r="N133" s="23">
        <f t="shared" si="100"/>
        <v>1.1237113402061858</v>
      </c>
      <c r="P133" s="23">
        <f>P102/P$107</f>
        <v>1.0550458715596329</v>
      </c>
      <c r="Q133" s="23">
        <f>Q102/Q$107</f>
        <v>0.8410852713178294</v>
      </c>
    </row>
    <row r="134" spans="1:17" x14ac:dyDescent="0.25">
      <c r="A134" t="s">
        <v>279</v>
      </c>
      <c r="B134" s="23">
        <f t="shared" ref="B134:N134" si="101">B103/B$107</f>
        <v>1.3983050847457625</v>
      </c>
      <c r="C134" s="23">
        <f t="shared" si="101"/>
        <v>1.4961538461538462</v>
      </c>
      <c r="D134" s="23">
        <f t="shared" si="101"/>
        <v>1.6981132075471699</v>
      </c>
      <c r="E134" s="23">
        <f t="shared" si="101"/>
        <v>2.0551181102362208</v>
      </c>
      <c r="F134" s="23">
        <f t="shared" si="101"/>
        <v>2.3450292397660819</v>
      </c>
      <c r="G134" s="23">
        <f t="shared" si="101"/>
        <v>1.0575221238938053</v>
      </c>
      <c r="H134" s="23">
        <f t="shared" si="101"/>
        <v>0.96449704142011849</v>
      </c>
      <c r="I134" s="23">
        <f t="shared" si="101"/>
        <v>1.1568627450980393</v>
      </c>
      <c r="J134" s="23">
        <f t="shared" si="101"/>
        <v>1.2352941176470589</v>
      </c>
      <c r="K134" s="23">
        <f t="shared" si="101"/>
        <v>1.6129032258064515</v>
      </c>
      <c r="L134" s="23">
        <f t="shared" si="101"/>
        <v>1.6222222222222222</v>
      </c>
      <c r="M134" s="23">
        <f t="shared" si="101"/>
        <v>0.62869198312236285</v>
      </c>
      <c r="N134" s="23">
        <f t="shared" si="101"/>
        <v>1.0077319587628868</v>
      </c>
      <c r="P134" s="23">
        <f>P103/P$107</f>
        <v>1.6788990825688073</v>
      </c>
      <c r="Q134" s="23">
        <f>Q103/Q$107</f>
        <v>0.87209302325581395</v>
      </c>
    </row>
    <row r="135" spans="1:17" x14ac:dyDescent="0.25">
      <c r="A135" t="s">
        <v>296</v>
      </c>
      <c r="B135" s="23">
        <f t="shared" ref="B135:N135" si="102">B104/B$107</f>
        <v>0.78389830508474567</v>
      </c>
      <c r="C135" s="23">
        <f t="shared" si="102"/>
        <v>0.9538461538461539</v>
      </c>
      <c r="D135" s="23">
        <f t="shared" si="102"/>
        <v>0.69811320754716988</v>
      </c>
      <c r="E135" s="23">
        <f t="shared" si="102"/>
        <v>0.5275590551181103</v>
      </c>
      <c r="F135" s="23">
        <f t="shared" si="102"/>
        <v>0.68421052631578938</v>
      </c>
      <c r="G135" s="23">
        <f t="shared" si="102"/>
        <v>0.80973451327433621</v>
      </c>
      <c r="H135" s="23">
        <f t="shared" si="102"/>
        <v>0.65088757396449715</v>
      </c>
      <c r="I135" s="23">
        <f t="shared" si="102"/>
        <v>0.86274509803921584</v>
      </c>
      <c r="J135" s="23">
        <f t="shared" si="102"/>
        <v>0.88235294117647056</v>
      </c>
      <c r="K135" s="23">
        <f t="shared" si="102"/>
        <v>0.77419354838709675</v>
      </c>
      <c r="L135" s="23">
        <f t="shared" si="102"/>
        <v>0.75555555555555554</v>
      </c>
      <c r="M135" s="23">
        <f t="shared" si="102"/>
        <v>0.60337552742616041</v>
      </c>
      <c r="N135" s="23">
        <f t="shared" si="102"/>
        <v>0.62113402061855683</v>
      </c>
      <c r="P135" s="23">
        <f>P104/P$107</f>
        <v>0.59633027522935778</v>
      </c>
      <c r="Q135" s="23">
        <f>Q104/Q$107</f>
        <v>0.94961240310077522</v>
      </c>
    </row>
    <row r="136" spans="1:17" x14ac:dyDescent="0.25">
      <c r="A136" t="s">
        <v>280</v>
      </c>
      <c r="B136" s="23">
        <f t="shared" ref="B136:N136" si="103">B105/B$107</f>
        <v>1.0423728813559321</v>
      </c>
      <c r="C136" s="23">
        <f t="shared" si="103"/>
        <v>1.0461538461538462</v>
      </c>
      <c r="D136" s="23">
        <f t="shared" si="103"/>
        <v>0.8867924528301887</v>
      </c>
      <c r="E136" s="23">
        <f t="shared" si="103"/>
        <v>0.92913385826771666</v>
      </c>
      <c r="F136" s="23">
        <f t="shared" si="103"/>
        <v>0.97660818713450281</v>
      </c>
      <c r="G136" s="23">
        <f t="shared" si="103"/>
        <v>1.070796460176991</v>
      </c>
      <c r="H136" s="23">
        <f t="shared" si="103"/>
        <v>0.7396449704142013</v>
      </c>
      <c r="I136" s="23">
        <f t="shared" si="103"/>
        <v>0.96078431372549034</v>
      </c>
      <c r="J136" s="23">
        <f t="shared" si="103"/>
        <v>0.94117647058823539</v>
      </c>
      <c r="K136" s="23">
        <f t="shared" si="103"/>
        <v>0.87096774193548387</v>
      </c>
      <c r="L136" s="23">
        <f t="shared" si="103"/>
        <v>1.0666666666666667</v>
      </c>
      <c r="M136" s="23">
        <f t="shared" si="103"/>
        <v>0.64135021097046407</v>
      </c>
      <c r="N136" s="23">
        <f t="shared" si="103"/>
        <v>0.83247422680412375</v>
      </c>
      <c r="P136" s="23">
        <f>P105/P$107</f>
        <v>0.88073394495412838</v>
      </c>
      <c r="Q136" s="23">
        <f>Q105/Q$107</f>
        <v>0.99612403100775193</v>
      </c>
    </row>
    <row r="137" spans="1:17" x14ac:dyDescent="0.25">
      <c r="A137" t="s">
        <v>281</v>
      </c>
      <c r="B137" s="23">
        <f t="shared" ref="B137:N137" si="104">B106/B$107</f>
        <v>1.1271186440677965</v>
      </c>
      <c r="C137" s="23">
        <f t="shared" si="104"/>
        <v>1.1192307692307693</v>
      </c>
      <c r="D137" s="23">
        <f t="shared" si="104"/>
        <v>0.8867924528301887</v>
      </c>
      <c r="E137" s="23">
        <f t="shared" si="104"/>
        <v>1.0866141732283465</v>
      </c>
      <c r="F137" s="23">
        <f t="shared" si="104"/>
        <v>1.1461988304093567</v>
      </c>
      <c r="G137" s="23">
        <f t="shared" si="104"/>
        <v>1.1017699115044246</v>
      </c>
      <c r="H137" s="23">
        <f t="shared" si="104"/>
        <v>0.7396449704142013</v>
      </c>
      <c r="I137" s="23">
        <f t="shared" si="104"/>
        <v>1.1176470588235294</v>
      </c>
      <c r="J137" s="23">
        <f t="shared" si="104"/>
        <v>0.88235294117647056</v>
      </c>
      <c r="K137" s="23">
        <f t="shared" si="104"/>
        <v>1.032258064516129</v>
      </c>
      <c r="L137" s="23">
        <f t="shared" si="104"/>
        <v>1.5555555555555556</v>
      </c>
      <c r="M137" s="23">
        <f t="shared" si="104"/>
        <v>0.68776371308016881</v>
      </c>
      <c r="N137" s="23">
        <f t="shared" si="104"/>
        <v>0.95618556701030943</v>
      </c>
      <c r="P137" s="23">
        <f>P106/P$107</f>
        <v>0.93577981651376141</v>
      </c>
      <c r="Q137" s="23">
        <f>Q106/Q$107</f>
        <v>0.86821705426356577</v>
      </c>
    </row>
    <row r="138" spans="1:17" ht="15.75" thickBot="1" x14ac:dyDescent="0.3">
      <c r="A138" s="36" t="s">
        <v>292</v>
      </c>
      <c r="B138" s="23">
        <f t="shared" ref="B138:N138" si="105">B107/B$107</f>
        <v>1</v>
      </c>
      <c r="C138" s="23">
        <f t="shared" si="105"/>
        <v>1</v>
      </c>
      <c r="D138" s="23">
        <f t="shared" si="105"/>
        <v>1</v>
      </c>
      <c r="E138" s="23">
        <f t="shared" si="105"/>
        <v>1</v>
      </c>
      <c r="F138" s="23">
        <f t="shared" si="105"/>
        <v>1</v>
      </c>
      <c r="G138" s="23">
        <f t="shared" si="105"/>
        <v>1</v>
      </c>
      <c r="H138" s="23">
        <f t="shared" si="105"/>
        <v>1</v>
      </c>
      <c r="I138" s="23">
        <f t="shared" si="105"/>
        <v>1</v>
      </c>
      <c r="J138" s="23">
        <f t="shared" si="105"/>
        <v>1</v>
      </c>
      <c r="K138" s="23">
        <f t="shared" si="105"/>
        <v>1</v>
      </c>
      <c r="L138" s="23">
        <f t="shared" si="105"/>
        <v>1</v>
      </c>
      <c r="M138" s="23">
        <f t="shared" si="105"/>
        <v>1</v>
      </c>
      <c r="N138" s="23">
        <f t="shared" si="105"/>
        <v>1</v>
      </c>
      <c r="P138" s="37">
        <f>P107/P$107</f>
        <v>1</v>
      </c>
      <c r="Q138" s="37">
        <f>Q107/Q$107</f>
        <v>1</v>
      </c>
    </row>
    <row r="139" spans="1:17" ht="15.75" thickTop="1" x14ac:dyDescent="0.25"/>
  </sheetData>
  <mergeCells count="23">
    <mergeCell ref="O1:Q1"/>
    <mergeCell ref="AD1:AF1"/>
    <mergeCell ref="R1:T1"/>
    <mergeCell ref="U1:W1"/>
    <mergeCell ref="X1:Z1"/>
    <mergeCell ref="AA1:AC1"/>
    <mergeCell ref="A1:A2"/>
    <mergeCell ref="E1:F1"/>
    <mergeCell ref="B1:D1"/>
    <mergeCell ref="G1:I1"/>
    <mergeCell ref="L1:N1"/>
    <mergeCell ref="J1:K1"/>
    <mergeCell ref="AG1:AI1"/>
    <mergeCell ref="AP1:AR1"/>
    <mergeCell ref="BS1:CD1"/>
    <mergeCell ref="AY1:BD1"/>
    <mergeCell ref="BN1:BR1"/>
    <mergeCell ref="CE1:CO1"/>
    <mergeCell ref="BE1:BM1"/>
    <mergeCell ref="AJ1:AL1"/>
    <mergeCell ref="AM1:AO1"/>
    <mergeCell ref="AS1:AU1"/>
    <mergeCell ref="AV1:AX1"/>
  </mergeCells>
  <phoneticPr fontId="16" type="noConversion"/>
  <conditionalFormatting sqref="AH57:AI69 AH7:AH56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:F69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W69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T69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:Z69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Q69 P3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K69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I69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N69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D69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3:AC69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:AF69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:AL69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3:AO69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3:AR69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T3:AU49 AT51:AU69 AT50 AY50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3:AW69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56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56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69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T56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:W56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:Z56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3:AC56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:AF56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3:AL56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:AO56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3:AU49 AU51:AU56 AY50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X3:AX56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56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:AI56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3:AR56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C3:BC69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69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4:BJ69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L4:BL56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R3:BR69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3:CC69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3:CD69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4:CN5 CN7:CN69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4:CO56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56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4:BF69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K4:BK69">
    <cfRule type="colorScale" priority="1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G4:BG69">
    <cfRule type="colorScale" priority="1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I4:BI69">
    <cfRule type="colorScale" priority="1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J4:BJ69">
    <cfRule type="colorScale" priority="1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:Q56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2649F-A019-4C8F-A664-B9B685A42EAE}">
  <dimension ref="A1:X89"/>
  <sheetViews>
    <sheetView topLeftCell="A66" workbookViewId="0">
      <selection activeCell="G73" sqref="G73"/>
    </sheetView>
  </sheetViews>
  <sheetFormatPr baseColWidth="10" defaultRowHeight="15" outlineLevelRow="1" x14ac:dyDescent="0.25"/>
  <cols>
    <col min="1" max="1" width="5.7109375" customWidth="1"/>
    <col min="2" max="2" width="7.7109375" customWidth="1"/>
  </cols>
  <sheetData>
    <row r="1" spans="2:24" hidden="1" outlineLevel="1" x14ac:dyDescent="0.25">
      <c r="D1" t="s">
        <v>215</v>
      </c>
      <c r="E1" t="s">
        <v>216</v>
      </c>
      <c r="F1" t="s">
        <v>217</v>
      </c>
      <c r="G1" t="s">
        <v>218</v>
      </c>
      <c r="H1" t="s">
        <v>219</v>
      </c>
      <c r="I1" t="s">
        <v>220</v>
      </c>
      <c r="J1" t="s">
        <v>221</v>
      </c>
      <c r="K1" t="s">
        <v>222</v>
      </c>
      <c r="L1" t="s">
        <v>223</v>
      </c>
      <c r="M1" t="s">
        <v>236</v>
      </c>
      <c r="N1" t="s">
        <v>224</v>
      </c>
      <c r="O1" t="s">
        <v>237</v>
      </c>
      <c r="P1" t="s">
        <v>225</v>
      </c>
      <c r="Q1" t="s">
        <v>238</v>
      </c>
      <c r="R1" t="s">
        <v>239</v>
      </c>
      <c r="S1" t="s">
        <v>226</v>
      </c>
      <c r="T1" t="s">
        <v>227</v>
      </c>
      <c r="U1" t="s">
        <v>228</v>
      </c>
      <c r="V1" t="s">
        <v>240</v>
      </c>
      <c r="W1" t="s">
        <v>229</v>
      </c>
      <c r="X1" t="s">
        <v>241</v>
      </c>
    </row>
    <row r="2" spans="2:24" hidden="1" outlineLevel="1" x14ac:dyDescent="0.25">
      <c r="B2" t="s">
        <v>215</v>
      </c>
      <c r="C2" t="s">
        <v>230</v>
      </c>
      <c r="D2">
        <v>1</v>
      </c>
      <c r="E2">
        <v>0.106</v>
      </c>
      <c r="F2">
        <v>-3.4000000000000002E-2</v>
      </c>
      <c r="G2">
        <v>0.157</v>
      </c>
      <c r="H2">
        <v>0.40400000000000003</v>
      </c>
      <c r="I2">
        <v>0.44</v>
      </c>
      <c r="J2">
        <v>0.45</v>
      </c>
      <c r="K2">
        <v>-0.20699999999999999</v>
      </c>
      <c r="L2">
        <v>0.377</v>
      </c>
      <c r="M2">
        <v>3.5000000000000003E-2</v>
      </c>
      <c r="N2">
        <v>4.2000000000000003E-2</v>
      </c>
      <c r="O2">
        <v>0.33400000000000002</v>
      </c>
      <c r="P2">
        <v>3.6999999999999998E-2</v>
      </c>
      <c r="Q2">
        <v>5.0999999999999997E-2</v>
      </c>
      <c r="R2">
        <v>0.42499999999999999</v>
      </c>
      <c r="S2">
        <v>0.54300000000000004</v>
      </c>
      <c r="T2">
        <v>0.4</v>
      </c>
      <c r="U2">
        <v>0.32500000000000001</v>
      </c>
      <c r="V2">
        <v>0.253</v>
      </c>
      <c r="W2">
        <v>0.57999999999999996</v>
      </c>
      <c r="X2">
        <v>0.161</v>
      </c>
    </row>
    <row r="3" spans="2:24" hidden="1" outlineLevel="1" x14ac:dyDescent="0.25">
      <c r="C3" t="s">
        <v>242</v>
      </c>
      <c r="E3">
        <v>0.46400000000000002</v>
      </c>
      <c r="F3">
        <v>0.81299999999999994</v>
      </c>
      <c r="G3">
        <v>0.27800000000000002</v>
      </c>
      <c r="H3">
        <v>4.0000000000000001E-3</v>
      </c>
      <c r="I3">
        <v>4.0000000000000001E-3</v>
      </c>
      <c r="J3">
        <v>1E-3</v>
      </c>
      <c r="K3">
        <v>0.15</v>
      </c>
      <c r="L3">
        <v>7.0000000000000001E-3</v>
      </c>
      <c r="M3">
        <v>0.81100000000000005</v>
      </c>
      <c r="N3">
        <v>0.78200000000000003</v>
      </c>
      <c r="O3">
        <v>1.7999999999999999E-2</v>
      </c>
      <c r="P3">
        <v>0.79800000000000004</v>
      </c>
      <c r="Q3">
        <v>0.78</v>
      </c>
      <c r="R3">
        <v>3.0000000000000001E-3</v>
      </c>
      <c r="S3">
        <v>0</v>
      </c>
      <c r="T3">
        <v>4.0000000000000001E-3</v>
      </c>
      <c r="U3">
        <v>2.1000000000000001E-2</v>
      </c>
      <c r="V3">
        <v>7.6999999999999999E-2</v>
      </c>
      <c r="W3">
        <v>0</v>
      </c>
      <c r="X3">
        <v>0.26300000000000001</v>
      </c>
    </row>
    <row r="4" spans="2:24" hidden="1" outlineLevel="1" x14ac:dyDescent="0.25">
      <c r="C4" t="s">
        <v>231</v>
      </c>
      <c r="D4">
        <v>50</v>
      </c>
      <c r="E4">
        <v>50</v>
      </c>
      <c r="F4">
        <v>50</v>
      </c>
      <c r="G4">
        <v>50</v>
      </c>
      <c r="H4">
        <v>50</v>
      </c>
      <c r="I4">
        <v>42</v>
      </c>
      <c r="J4">
        <v>50</v>
      </c>
      <c r="K4">
        <v>50</v>
      </c>
      <c r="L4">
        <v>50</v>
      </c>
      <c r="M4">
        <v>50</v>
      </c>
      <c r="N4">
        <v>45</v>
      </c>
      <c r="O4">
        <v>50</v>
      </c>
      <c r="P4">
        <v>50</v>
      </c>
      <c r="Q4">
        <v>33</v>
      </c>
      <c r="R4">
        <v>48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</row>
    <row r="5" spans="2:24" hidden="1" outlineLevel="1" x14ac:dyDescent="0.25">
      <c r="B5" t="s">
        <v>216</v>
      </c>
      <c r="C5" t="s">
        <v>230</v>
      </c>
      <c r="D5">
        <v>0.106</v>
      </c>
      <c r="E5">
        <v>1</v>
      </c>
      <c r="F5">
        <v>0.28799999999999998</v>
      </c>
      <c r="G5">
        <v>0.14399999999999999</v>
      </c>
      <c r="H5">
        <v>0.255</v>
      </c>
      <c r="I5">
        <v>0.14299999999999999</v>
      </c>
      <c r="J5">
        <v>0.156</v>
      </c>
      <c r="K5">
        <v>-0.252</v>
      </c>
      <c r="L5">
        <v>-4.8000000000000001E-2</v>
      </c>
      <c r="M5">
        <v>0.14899999999999999</v>
      </c>
      <c r="N5">
        <v>0.45</v>
      </c>
      <c r="O5">
        <v>0.27100000000000002</v>
      </c>
      <c r="P5">
        <v>0.33700000000000002</v>
      </c>
      <c r="Q5">
        <v>0.16700000000000001</v>
      </c>
      <c r="R5">
        <v>0.30199999999999999</v>
      </c>
      <c r="S5">
        <v>-2.3E-2</v>
      </c>
      <c r="T5">
        <v>0.13400000000000001</v>
      </c>
      <c r="U5">
        <v>0.33800000000000002</v>
      </c>
      <c r="V5">
        <v>0.41499999999999998</v>
      </c>
      <c r="W5">
        <v>8.4000000000000005E-2</v>
      </c>
      <c r="X5">
        <v>0.50700000000000001</v>
      </c>
    </row>
    <row r="6" spans="2:24" hidden="1" outlineLevel="1" x14ac:dyDescent="0.25">
      <c r="C6" t="s">
        <v>242</v>
      </c>
      <c r="D6">
        <v>0.46400000000000002</v>
      </c>
      <c r="F6">
        <v>4.2999999999999997E-2</v>
      </c>
      <c r="G6">
        <v>0.32</v>
      </c>
      <c r="H6">
        <v>7.2999999999999995E-2</v>
      </c>
      <c r="I6">
        <v>0.36699999999999999</v>
      </c>
      <c r="J6">
        <v>0.28100000000000003</v>
      </c>
      <c r="K6">
        <v>7.8E-2</v>
      </c>
      <c r="L6">
        <v>0.74099999999999999</v>
      </c>
      <c r="M6">
        <v>0.30099999999999999</v>
      </c>
      <c r="N6">
        <v>2E-3</v>
      </c>
      <c r="O6">
        <v>5.7000000000000002E-2</v>
      </c>
      <c r="P6">
        <v>1.7000000000000001E-2</v>
      </c>
      <c r="Q6">
        <v>0.35399999999999998</v>
      </c>
      <c r="R6">
        <v>3.6999999999999998E-2</v>
      </c>
      <c r="S6">
        <v>0.874</v>
      </c>
      <c r="T6">
        <v>0.35199999999999998</v>
      </c>
      <c r="U6">
        <v>1.6E-2</v>
      </c>
      <c r="V6">
        <v>3.0000000000000001E-3</v>
      </c>
      <c r="W6">
        <v>0.56399999999999995</v>
      </c>
      <c r="X6">
        <v>0</v>
      </c>
    </row>
    <row r="7" spans="2:24" hidden="1" outlineLevel="1" x14ac:dyDescent="0.25">
      <c r="C7" t="s">
        <v>231</v>
      </c>
      <c r="D7">
        <v>50</v>
      </c>
      <c r="E7">
        <v>50</v>
      </c>
      <c r="F7">
        <v>50</v>
      </c>
      <c r="G7">
        <v>50</v>
      </c>
      <c r="H7">
        <v>50</v>
      </c>
      <c r="I7">
        <v>42</v>
      </c>
      <c r="J7">
        <v>50</v>
      </c>
      <c r="K7">
        <v>50</v>
      </c>
      <c r="L7">
        <v>50</v>
      </c>
      <c r="M7">
        <v>50</v>
      </c>
      <c r="N7">
        <v>45</v>
      </c>
      <c r="O7">
        <v>50</v>
      </c>
      <c r="P7">
        <v>50</v>
      </c>
      <c r="Q7">
        <v>33</v>
      </c>
      <c r="R7">
        <v>48</v>
      </c>
      <c r="S7">
        <v>50</v>
      </c>
      <c r="T7">
        <v>50</v>
      </c>
      <c r="U7">
        <v>50</v>
      </c>
      <c r="V7">
        <v>50</v>
      </c>
      <c r="W7">
        <v>50</v>
      </c>
      <c r="X7">
        <v>50</v>
      </c>
    </row>
    <row r="8" spans="2:24" hidden="1" outlineLevel="1" x14ac:dyDescent="0.25">
      <c r="B8" t="s">
        <v>217</v>
      </c>
      <c r="C8" t="s">
        <v>230</v>
      </c>
      <c r="D8">
        <v>-3.4000000000000002E-2</v>
      </c>
      <c r="E8">
        <v>0.28799999999999998</v>
      </c>
      <c r="F8">
        <v>1</v>
      </c>
      <c r="G8">
        <v>0.05</v>
      </c>
      <c r="H8">
        <v>0.126</v>
      </c>
      <c r="I8">
        <v>-0.04</v>
      </c>
      <c r="J8">
        <v>-0.05</v>
      </c>
      <c r="K8">
        <v>-0.34599999999999997</v>
      </c>
      <c r="L8">
        <v>0.14499999999999999</v>
      </c>
      <c r="M8">
        <v>0.501</v>
      </c>
      <c r="N8">
        <v>0.41599999999999998</v>
      </c>
      <c r="O8">
        <v>0.27</v>
      </c>
      <c r="P8">
        <v>0.36</v>
      </c>
      <c r="Q8">
        <v>0.157</v>
      </c>
      <c r="R8">
        <v>0.25700000000000001</v>
      </c>
      <c r="S8">
        <v>-0.19500000000000001</v>
      </c>
      <c r="T8">
        <v>0.28399999999999997</v>
      </c>
      <c r="U8">
        <v>0.33</v>
      </c>
      <c r="V8">
        <v>0.38</v>
      </c>
      <c r="W8">
        <v>-2.1000000000000001E-2</v>
      </c>
      <c r="X8">
        <v>0.53100000000000003</v>
      </c>
    </row>
    <row r="9" spans="2:24" hidden="1" outlineLevel="1" x14ac:dyDescent="0.25">
      <c r="C9" t="s">
        <v>242</v>
      </c>
      <c r="D9">
        <v>0.81299999999999994</v>
      </c>
      <c r="E9">
        <v>4.2999999999999997E-2</v>
      </c>
      <c r="G9">
        <v>0.73099999999999998</v>
      </c>
      <c r="H9">
        <v>0.38500000000000001</v>
      </c>
      <c r="I9">
        <v>0.80100000000000005</v>
      </c>
      <c r="J9">
        <v>0.73299999999999998</v>
      </c>
      <c r="K9">
        <v>1.4E-2</v>
      </c>
      <c r="L9">
        <v>0.314</v>
      </c>
      <c r="M9">
        <v>0</v>
      </c>
      <c r="N9">
        <v>4.0000000000000001E-3</v>
      </c>
      <c r="O9">
        <v>5.8000000000000003E-2</v>
      </c>
      <c r="P9">
        <v>0.01</v>
      </c>
      <c r="Q9">
        <v>0.38300000000000001</v>
      </c>
      <c r="R9">
        <v>7.8E-2</v>
      </c>
      <c r="S9">
        <v>0.17399999999999999</v>
      </c>
      <c r="T9">
        <v>4.5999999999999999E-2</v>
      </c>
      <c r="U9">
        <v>1.9E-2</v>
      </c>
      <c r="V9">
        <v>7.0000000000000001E-3</v>
      </c>
      <c r="W9">
        <v>0.88300000000000001</v>
      </c>
      <c r="X9">
        <v>0</v>
      </c>
    </row>
    <row r="10" spans="2:24" hidden="1" outlineLevel="1" x14ac:dyDescent="0.25">
      <c r="C10" t="s">
        <v>231</v>
      </c>
      <c r="D10">
        <v>50</v>
      </c>
      <c r="E10">
        <v>50</v>
      </c>
      <c r="F10">
        <v>50</v>
      </c>
      <c r="G10">
        <v>50</v>
      </c>
      <c r="H10">
        <v>50</v>
      </c>
      <c r="I10">
        <v>42</v>
      </c>
      <c r="J10">
        <v>50</v>
      </c>
      <c r="K10">
        <v>50</v>
      </c>
      <c r="L10">
        <v>50</v>
      </c>
      <c r="M10">
        <v>50</v>
      </c>
      <c r="N10">
        <v>45</v>
      </c>
      <c r="O10">
        <v>50</v>
      </c>
      <c r="P10">
        <v>50</v>
      </c>
      <c r="Q10">
        <v>33</v>
      </c>
      <c r="R10">
        <v>48</v>
      </c>
      <c r="S10">
        <v>50</v>
      </c>
      <c r="T10">
        <v>50</v>
      </c>
      <c r="U10">
        <v>50</v>
      </c>
      <c r="V10">
        <v>50</v>
      </c>
      <c r="W10">
        <v>50</v>
      </c>
      <c r="X10">
        <v>50</v>
      </c>
    </row>
    <row r="11" spans="2:24" hidden="1" outlineLevel="1" x14ac:dyDescent="0.25">
      <c r="B11" t="s">
        <v>218</v>
      </c>
      <c r="C11" t="s">
        <v>230</v>
      </c>
      <c r="D11">
        <v>0.157</v>
      </c>
      <c r="E11">
        <v>0.14399999999999999</v>
      </c>
      <c r="F11">
        <v>0.05</v>
      </c>
      <c r="G11">
        <v>1</v>
      </c>
      <c r="H11">
        <v>0.58799999999999997</v>
      </c>
      <c r="I11">
        <v>0.48599999999999999</v>
      </c>
      <c r="J11">
        <v>0.43</v>
      </c>
      <c r="K11">
        <v>-5.0999999999999997E-2</v>
      </c>
      <c r="L11">
        <v>-3.5999999999999997E-2</v>
      </c>
      <c r="M11">
        <v>-4.1000000000000002E-2</v>
      </c>
      <c r="N11">
        <v>0.124</v>
      </c>
      <c r="O11">
        <v>0.67400000000000004</v>
      </c>
      <c r="P11">
        <v>3.0000000000000001E-3</v>
      </c>
      <c r="Q11">
        <v>-0.20599999999999999</v>
      </c>
      <c r="R11">
        <v>0.29599999999999999</v>
      </c>
      <c r="S11">
        <v>0.42399999999999999</v>
      </c>
      <c r="T11">
        <v>0.32200000000000001</v>
      </c>
      <c r="U11">
        <v>0.55600000000000005</v>
      </c>
      <c r="V11">
        <v>0.52</v>
      </c>
      <c r="W11">
        <v>0.314</v>
      </c>
      <c r="X11">
        <v>0.113</v>
      </c>
    </row>
    <row r="12" spans="2:24" hidden="1" outlineLevel="1" x14ac:dyDescent="0.25">
      <c r="C12" t="s">
        <v>242</v>
      </c>
      <c r="D12">
        <v>0.27800000000000002</v>
      </c>
      <c r="E12">
        <v>0.32</v>
      </c>
      <c r="F12">
        <v>0.73099999999999998</v>
      </c>
      <c r="H12">
        <v>0</v>
      </c>
      <c r="I12">
        <v>1E-3</v>
      </c>
      <c r="J12">
        <v>2E-3</v>
      </c>
      <c r="K12">
        <v>0.72499999999999998</v>
      </c>
      <c r="L12">
        <v>0.80700000000000005</v>
      </c>
      <c r="M12">
        <v>0.77600000000000002</v>
      </c>
      <c r="N12">
        <v>0.41699999999999998</v>
      </c>
      <c r="O12">
        <v>0</v>
      </c>
      <c r="P12">
        <v>0.98099999999999998</v>
      </c>
      <c r="Q12">
        <v>0.251</v>
      </c>
      <c r="R12">
        <v>4.1000000000000002E-2</v>
      </c>
      <c r="S12">
        <v>2E-3</v>
      </c>
      <c r="T12">
        <v>2.3E-2</v>
      </c>
      <c r="U12">
        <v>0</v>
      </c>
      <c r="V12">
        <v>0</v>
      </c>
      <c r="W12">
        <v>2.7E-2</v>
      </c>
      <c r="X12">
        <v>0.433</v>
      </c>
    </row>
    <row r="13" spans="2:24" hidden="1" outlineLevel="1" x14ac:dyDescent="0.25">
      <c r="C13" t="s">
        <v>231</v>
      </c>
      <c r="D13">
        <v>50</v>
      </c>
      <c r="E13">
        <v>50</v>
      </c>
      <c r="F13">
        <v>50</v>
      </c>
      <c r="G13">
        <v>50</v>
      </c>
      <c r="H13">
        <v>50</v>
      </c>
      <c r="I13">
        <v>42</v>
      </c>
      <c r="J13">
        <v>50</v>
      </c>
      <c r="K13">
        <v>50</v>
      </c>
      <c r="L13">
        <v>50</v>
      </c>
      <c r="M13">
        <v>50</v>
      </c>
      <c r="N13">
        <v>45</v>
      </c>
      <c r="O13">
        <v>50</v>
      </c>
      <c r="P13">
        <v>50</v>
      </c>
      <c r="Q13">
        <v>33</v>
      </c>
      <c r="R13">
        <v>48</v>
      </c>
      <c r="S13">
        <v>50</v>
      </c>
      <c r="T13">
        <v>50</v>
      </c>
      <c r="U13">
        <v>50</v>
      </c>
      <c r="V13">
        <v>50</v>
      </c>
      <c r="W13">
        <v>50</v>
      </c>
      <c r="X13">
        <v>50</v>
      </c>
    </row>
    <row r="14" spans="2:24" hidden="1" outlineLevel="1" x14ac:dyDescent="0.25">
      <c r="B14" t="s">
        <v>219</v>
      </c>
      <c r="C14" t="s">
        <v>230</v>
      </c>
      <c r="D14">
        <v>0.40400000000000003</v>
      </c>
      <c r="E14">
        <v>0.255</v>
      </c>
      <c r="F14">
        <v>0.126</v>
      </c>
      <c r="G14">
        <v>0.58799999999999997</v>
      </c>
      <c r="H14">
        <v>1</v>
      </c>
      <c r="I14">
        <v>0.77400000000000002</v>
      </c>
      <c r="J14">
        <v>0.52600000000000002</v>
      </c>
      <c r="K14">
        <v>-0.31</v>
      </c>
      <c r="L14">
        <v>0.20599999999999999</v>
      </c>
      <c r="M14">
        <v>5.5E-2</v>
      </c>
      <c r="N14">
        <v>4.9000000000000002E-2</v>
      </c>
      <c r="O14">
        <v>0.77400000000000002</v>
      </c>
      <c r="P14">
        <v>0.14599999999999999</v>
      </c>
      <c r="Q14">
        <v>5.0999999999999997E-2</v>
      </c>
      <c r="R14">
        <v>0.36899999999999999</v>
      </c>
      <c r="S14">
        <v>0.59199999999999997</v>
      </c>
      <c r="T14">
        <v>0.52400000000000002</v>
      </c>
      <c r="U14">
        <v>0.69799999999999995</v>
      </c>
      <c r="V14">
        <v>0.63700000000000001</v>
      </c>
      <c r="W14">
        <v>0.64</v>
      </c>
      <c r="X14">
        <v>0.41599999999999998</v>
      </c>
    </row>
    <row r="15" spans="2:24" hidden="1" outlineLevel="1" x14ac:dyDescent="0.25">
      <c r="C15" t="s">
        <v>242</v>
      </c>
      <c r="D15">
        <v>4.0000000000000001E-3</v>
      </c>
      <c r="E15">
        <v>7.2999999999999995E-2</v>
      </c>
      <c r="F15">
        <v>0.38500000000000001</v>
      </c>
      <c r="G15">
        <v>0</v>
      </c>
      <c r="I15">
        <v>0</v>
      </c>
      <c r="J15">
        <v>0</v>
      </c>
      <c r="K15">
        <v>2.8000000000000001E-2</v>
      </c>
      <c r="L15">
        <v>0.152</v>
      </c>
      <c r="M15">
        <v>0.70599999999999996</v>
      </c>
      <c r="N15">
        <v>0.747</v>
      </c>
      <c r="O15">
        <v>0</v>
      </c>
      <c r="P15">
        <v>0.311</v>
      </c>
      <c r="Q15">
        <v>0.77700000000000002</v>
      </c>
      <c r="R15">
        <v>0.01</v>
      </c>
      <c r="S15">
        <v>0</v>
      </c>
      <c r="T15">
        <v>0</v>
      </c>
      <c r="U15">
        <v>0</v>
      </c>
      <c r="V15">
        <v>0</v>
      </c>
      <c r="W15">
        <v>0</v>
      </c>
      <c r="X15">
        <v>3.0000000000000001E-3</v>
      </c>
    </row>
    <row r="16" spans="2:24" hidden="1" outlineLevel="1" x14ac:dyDescent="0.25">
      <c r="C16" t="s">
        <v>231</v>
      </c>
      <c r="D16">
        <v>50</v>
      </c>
      <c r="E16">
        <v>50</v>
      </c>
      <c r="F16">
        <v>50</v>
      </c>
      <c r="G16">
        <v>50</v>
      </c>
      <c r="H16">
        <v>50</v>
      </c>
      <c r="I16">
        <v>42</v>
      </c>
      <c r="J16">
        <v>50</v>
      </c>
      <c r="K16">
        <v>50</v>
      </c>
      <c r="L16">
        <v>50</v>
      </c>
      <c r="M16">
        <v>50</v>
      </c>
      <c r="N16">
        <v>45</v>
      </c>
      <c r="O16">
        <v>50</v>
      </c>
      <c r="P16">
        <v>50</v>
      </c>
      <c r="Q16">
        <v>33</v>
      </c>
      <c r="R16">
        <v>48</v>
      </c>
      <c r="S16">
        <v>50</v>
      </c>
      <c r="T16">
        <v>50</v>
      </c>
      <c r="U16">
        <v>50</v>
      </c>
      <c r="V16">
        <v>50</v>
      </c>
      <c r="W16">
        <v>50</v>
      </c>
      <c r="X16">
        <v>50</v>
      </c>
    </row>
    <row r="17" spans="2:24" hidden="1" outlineLevel="1" x14ac:dyDescent="0.25">
      <c r="B17" t="s">
        <v>220</v>
      </c>
      <c r="C17" t="s">
        <v>230</v>
      </c>
      <c r="D17">
        <v>0.44</v>
      </c>
      <c r="E17">
        <v>0.14299999999999999</v>
      </c>
      <c r="F17">
        <v>-0.04</v>
      </c>
      <c r="G17">
        <v>0.48599999999999999</v>
      </c>
      <c r="H17">
        <v>0.77400000000000002</v>
      </c>
      <c r="I17">
        <v>1</v>
      </c>
      <c r="J17">
        <v>0.69699999999999995</v>
      </c>
      <c r="K17">
        <v>-0.28599999999999998</v>
      </c>
      <c r="L17">
        <v>0.17</v>
      </c>
      <c r="M17">
        <v>5.3999999999999999E-2</v>
      </c>
      <c r="N17">
        <v>0.13200000000000001</v>
      </c>
      <c r="O17">
        <v>0.74199999999999999</v>
      </c>
      <c r="P17">
        <v>-6.7000000000000004E-2</v>
      </c>
      <c r="Q17">
        <v>-3.1E-2</v>
      </c>
      <c r="R17">
        <v>0.20699999999999999</v>
      </c>
      <c r="S17">
        <v>0.69</v>
      </c>
      <c r="T17">
        <v>0.63700000000000001</v>
      </c>
      <c r="U17">
        <v>0.64</v>
      </c>
      <c r="V17">
        <v>0.56299999999999994</v>
      </c>
      <c r="W17">
        <v>0.79800000000000004</v>
      </c>
      <c r="X17">
        <v>0.40300000000000002</v>
      </c>
    </row>
    <row r="18" spans="2:24" hidden="1" outlineLevel="1" x14ac:dyDescent="0.25">
      <c r="C18" t="s">
        <v>242</v>
      </c>
      <c r="D18">
        <v>4.0000000000000001E-3</v>
      </c>
      <c r="E18">
        <v>0.36699999999999999</v>
      </c>
      <c r="F18">
        <v>0.80100000000000005</v>
      </c>
      <c r="G18">
        <v>1E-3</v>
      </c>
      <c r="H18">
        <v>0</v>
      </c>
      <c r="J18">
        <v>0</v>
      </c>
      <c r="K18">
        <v>6.6000000000000003E-2</v>
      </c>
      <c r="L18">
        <v>0.28199999999999997</v>
      </c>
      <c r="M18">
        <v>0.73299999999999998</v>
      </c>
      <c r="N18">
        <v>0.42399999999999999</v>
      </c>
      <c r="O18">
        <v>0</v>
      </c>
      <c r="P18">
        <v>0.67500000000000004</v>
      </c>
      <c r="Q18">
        <v>0.88</v>
      </c>
      <c r="R18">
        <v>0.188</v>
      </c>
      <c r="S18">
        <v>0</v>
      </c>
      <c r="T18">
        <v>0</v>
      </c>
      <c r="U18">
        <v>0</v>
      </c>
      <c r="V18">
        <v>0</v>
      </c>
      <c r="W18">
        <v>0</v>
      </c>
      <c r="X18">
        <v>8.0000000000000002E-3</v>
      </c>
    </row>
    <row r="19" spans="2:24" hidden="1" outlineLevel="1" x14ac:dyDescent="0.25">
      <c r="C19" t="s">
        <v>231</v>
      </c>
      <c r="D19">
        <v>42</v>
      </c>
      <c r="E19">
        <v>42</v>
      </c>
      <c r="F19">
        <v>42</v>
      </c>
      <c r="G19">
        <v>42</v>
      </c>
      <c r="H19">
        <v>42</v>
      </c>
      <c r="I19">
        <v>42</v>
      </c>
      <c r="J19">
        <v>42</v>
      </c>
      <c r="K19">
        <v>42</v>
      </c>
      <c r="L19">
        <v>42</v>
      </c>
      <c r="M19">
        <v>42</v>
      </c>
      <c r="N19">
        <v>39</v>
      </c>
      <c r="O19">
        <v>42</v>
      </c>
      <c r="P19">
        <v>42</v>
      </c>
      <c r="Q19">
        <v>26</v>
      </c>
      <c r="R19">
        <v>42</v>
      </c>
      <c r="S19">
        <v>42</v>
      </c>
      <c r="T19">
        <v>42</v>
      </c>
      <c r="U19">
        <v>42</v>
      </c>
      <c r="V19">
        <v>42</v>
      </c>
      <c r="W19">
        <v>42</v>
      </c>
      <c r="X19">
        <v>42</v>
      </c>
    </row>
    <row r="20" spans="2:24" hidden="1" outlineLevel="1" x14ac:dyDescent="0.25">
      <c r="B20" t="s">
        <v>221</v>
      </c>
      <c r="C20" t="s">
        <v>230</v>
      </c>
      <c r="D20">
        <v>0.45</v>
      </c>
      <c r="E20">
        <v>0.156</v>
      </c>
      <c r="F20">
        <v>-0.05</v>
      </c>
      <c r="G20">
        <v>0.43</v>
      </c>
      <c r="H20">
        <v>0.52600000000000002</v>
      </c>
      <c r="I20">
        <v>0.69699999999999995</v>
      </c>
      <c r="J20">
        <v>1</v>
      </c>
      <c r="K20">
        <v>-0.106</v>
      </c>
      <c r="L20">
        <v>6.4000000000000001E-2</v>
      </c>
      <c r="M20">
        <v>7.0000000000000007E-2</v>
      </c>
      <c r="N20">
        <v>0.222</v>
      </c>
      <c r="O20">
        <v>0.63700000000000001</v>
      </c>
      <c r="P20">
        <v>-1.6E-2</v>
      </c>
      <c r="Q20">
        <v>-5.1999999999999998E-2</v>
      </c>
      <c r="R20">
        <v>0.32200000000000001</v>
      </c>
      <c r="S20">
        <v>0.58799999999999997</v>
      </c>
      <c r="T20">
        <v>0.50800000000000001</v>
      </c>
      <c r="U20">
        <v>0.52600000000000002</v>
      </c>
      <c r="V20">
        <v>0.432</v>
      </c>
      <c r="W20">
        <v>0.66900000000000004</v>
      </c>
      <c r="X20">
        <v>0.23300000000000001</v>
      </c>
    </row>
    <row r="21" spans="2:24" hidden="1" outlineLevel="1" x14ac:dyDescent="0.25">
      <c r="C21" t="s">
        <v>242</v>
      </c>
      <c r="D21">
        <v>1E-3</v>
      </c>
      <c r="E21">
        <v>0.28100000000000003</v>
      </c>
      <c r="F21">
        <v>0.73299999999999998</v>
      </c>
      <c r="G21">
        <v>2E-3</v>
      </c>
      <c r="H21">
        <v>0</v>
      </c>
      <c r="I21">
        <v>0</v>
      </c>
      <c r="K21">
        <v>0.46500000000000002</v>
      </c>
      <c r="L21">
        <v>0.65700000000000003</v>
      </c>
      <c r="M21">
        <v>0.628</v>
      </c>
      <c r="N21">
        <v>0.14199999999999999</v>
      </c>
      <c r="O21">
        <v>0</v>
      </c>
      <c r="P21">
        <v>0.91300000000000003</v>
      </c>
      <c r="Q21">
        <v>0.77200000000000002</v>
      </c>
      <c r="R21">
        <v>2.5000000000000001E-2</v>
      </c>
      <c r="S21">
        <v>0</v>
      </c>
      <c r="T21">
        <v>0</v>
      </c>
      <c r="U21">
        <v>0</v>
      </c>
      <c r="V21">
        <v>2E-3</v>
      </c>
      <c r="W21">
        <v>0</v>
      </c>
      <c r="X21">
        <v>0.1</v>
      </c>
    </row>
    <row r="22" spans="2:24" hidden="1" outlineLevel="1" x14ac:dyDescent="0.25">
      <c r="C22" t="s">
        <v>231</v>
      </c>
      <c r="D22">
        <v>50</v>
      </c>
      <c r="E22">
        <v>50</v>
      </c>
      <c r="F22">
        <v>50</v>
      </c>
      <c r="G22">
        <v>50</v>
      </c>
      <c r="H22">
        <v>50</v>
      </c>
      <c r="I22">
        <v>42</v>
      </c>
      <c r="J22">
        <v>51</v>
      </c>
      <c r="K22">
        <v>50</v>
      </c>
      <c r="L22">
        <v>50</v>
      </c>
      <c r="M22">
        <v>50</v>
      </c>
      <c r="N22">
        <v>45</v>
      </c>
      <c r="O22">
        <v>50</v>
      </c>
      <c r="P22">
        <v>50</v>
      </c>
      <c r="Q22">
        <v>33</v>
      </c>
      <c r="R22">
        <v>48</v>
      </c>
      <c r="S22">
        <v>50</v>
      </c>
      <c r="T22">
        <v>50</v>
      </c>
      <c r="U22">
        <v>50</v>
      </c>
      <c r="V22">
        <v>50</v>
      </c>
      <c r="W22">
        <v>50</v>
      </c>
      <c r="X22">
        <v>51</v>
      </c>
    </row>
    <row r="23" spans="2:24" hidden="1" outlineLevel="1" x14ac:dyDescent="0.25">
      <c r="B23" t="s">
        <v>222</v>
      </c>
      <c r="C23" t="s">
        <v>230</v>
      </c>
      <c r="D23">
        <v>-0.20699999999999999</v>
      </c>
      <c r="E23">
        <v>-0.252</v>
      </c>
      <c r="F23">
        <v>-0.34599999999999997</v>
      </c>
      <c r="G23">
        <v>-5.0999999999999997E-2</v>
      </c>
      <c r="H23">
        <v>-0.31</v>
      </c>
      <c r="I23">
        <v>-0.28599999999999998</v>
      </c>
      <c r="J23">
        <v>-0.106</v>
      </c>
      <c r="K23">
        <v>1</v>
      </c>
      <c r="L23">
        <v>-0.26400000000000001</v>
      </c>
      <c r="M23">
        <v>-9.4E-2</v>
      </c>
      <c r="N23">
        <v>-0.27800000000000002</v>
      </c>
      <c r="O23">
        <v>-0.26500000000000001</v>
      </c>
      <c r="P23">
        <v>-0.39300000000000002</v>
      </c>
      <c r="Q23">
        <v>-0.32600000000000001</v>
      </c>
      <c r="R23">
        <v>-0.17899999999999999</v>
      </c>
      <c r="S23">
        <v>1.0999999999999999E-2</v>
      </c>
      <c r="T23">
        <v>-0.38600000000000001</v>
      </c>
      <c r="U23">
        <v>-0.45300000000000001</v>
      </c>
      <c r="V23">
        <v>-0.45600000000000002</v>
      </c>
      <c r="W23">
        <v>-0.182</v>
      </c>
      <c r="X23">
        <v>-0.46700000000000003</v>
      </c>
    </row>
    <row r="24" spans="2:24" hidden="1" outlineLevel="1" x14ac:dyDescent="0.25">
      <c r="C24" t="s">
        <v>242</v>
      </c>
      <c r="D24">
        <v>0.15</v>
      </c>
      <c r="E24">
        <v>7.8E-2</v>
      </c>
      <c r="F24">
        <v>1.4E-2</v>
      </c>
      <c r="G24">
        <v>0.72499999999999998</v>
      </c>
      <c r="H24">
        <v>2.8000000000000001E-2</v>
      </c>
      <c r="I24">
        <v>6.6000000000000003E-2</v>
      </c>
      <c r="J24">
        <v>0.46500000000000002</v>
      </c>
      <c r="L24">
        <v>6.4000000000000001E-2</v>
      </c>
      <c r="M24">
        <v>0.51500000000000001</v>
      </c>
      <c r="N24">
        <v>6.4000000000000001E-2</v>
      </c>
      <c r="O24">
        <v>6.3E-2</v>
      </c>
      <c r="P24">
        <v>5.0000000000000001E-3</v>
      </c>
      <c r="Q24">
        <v>6.4000000000000001E-2</v>
      </c>
      <c r="R24">
        <v>0.223</v>
      </c>
      <c r="S24">
        <v>0.93899999999999995</v>
      </c>
      <c r="T24">
        <v>6.0000000000000001E-3</v>
      </c>
      <c r="U24">
        <v>1E-3</v>
      </c>
      <c r="V24">
        <v>1E-3</v>
      </c>
      <c r="W24">
        <v>0.20499999999999999</v>
      </c>
      <c r="X24">
        <v>1E-3</v>
      </c>
    </row>
    <row r="25" spans="2:24" hidden="1" outlineLevel="1" x14ac:dyDescent="0.25">
      <c r="C25" t="s">
        <v>231</v>
      </c>
      <c r="D25">
        <v>50</v>
      </c>
      <c r="E25">
        <v>50</v>
      </c>
      <c r="F25">
        <v>50</v>
      </c>
      <c r="G25">
        <v>50</v>
      </c>
      <c r="H25">
        <v>50</v>
      </c>
      <c r="I25">
        <v>42</v>
      </c>
      <c r="J25">
        <v>50</v>
      </c>
      <c r="K25">
        <v>50</v>
      </c>
      <c r="L25">
        <v>50</v>
      </c>
      <c r="M25">
        <v>50</v>
      </c>
      <c r="N25">
        <v>45</v>
      </c>
      <c r="O25">
        <v>50</v>
      </c>
      <c r="P25">
        <v>50</v>
      </c>
      <c r="Q25">
        <v>33</v>
      </c>
      <c r="R25">
        <v>48</v>
      </c>
      <c r="S25">
        <v>50</v>
      </c>
      <c r="T25">
        <v>50</v>
      </c>
      <c r="U25">
        <v>50</v>
      </c>
      <c r="V25">
        <v>50</v>
      </c>
      <c r="W25">
        <v>50</v>
      </c>
      <c r="X25">
        <v>50</v>
      </c>
    </row>
    <row r="26" spans="2:24" hidden="1" outlineLevel="1" x14ac:dyDescent="0.25">
      <c r="B26" t="s">
        <v>223</v>
      </c>
      <c r="C26" t="s">
        <v>230</v>
      </c>
      <c r="D26">
        <v>0.377</v>
      </c>
      <c r="E26">
        <v>-4.8000000000000001E-2</v>
      </c>
      <c r="F26">
        <v>0.14499999999999999</v>
      </c>
      <c r="G26">
        <v>-3.5999999999999997E-2</v>
      </c>
      <c r="H26">
        <v>0.20599999999999999</v>
      </c>
      <c r="I26">
        <v>0.17</v>
      </c>
      <c r="J26">
        <v>6.4000000000000001E-2</v>
      </c>
      <c r="K26">
        <v>-0.26400000000000001</v>
      </c>
      <c r="L26">
        <v>1</v>
      </c>
      <c r="M26">
        <v>-0.08</v>
      </c>
      <c r="N26">
        <v>0.153</v>
      </c>
      <c r="O26">
        <v>0.17899999999999999</v>
      </c>
      <c r="P26">
        <v>6.0999999999999999E-2</v>
      </c>
      <c r="Q26">
        <v>8.2000000000000003E-2</v>
      </c>
      <c r="R26">
        <v>0.38100000000000001</v>
      </c>
      <c r="S26">
        <v>-4.7E-2</v>
      </c>
      <c r="T26">
        <v>0.28999999999999998</v>
      </c>
      <c r="U26">
        <v>0.14000000000000001</v>
      </c>
      <c r="V26">
        <v>0.13100000000000001</v>
      </c>
      <c r="W26">
        <v>0.247</v>
      </c>
      <c r="X26">
        <v>0.20100000000000001</v>
      </c>
    </row>
    <row r="27" spans="2:24" hidden="1" outlineLevel="1" x14ac:dyDescent="0.25">
      <c r="C27" t="s">
        <v>242</v>
      </c>
      <c r="D27">
        <v>7.0000000000000001E-3</v>
      </c>
      <c r="E27">
        <v>0.74099999999999999</v>
      </c>
      <c r="F27">
        <v>0.314</v>
      </c>
      <c r="G27">
        <v>0.80700000000000005</v>
      </c>
      <c r="H27">
        <v>0.152</v>
      </c>
      <c r="I27">
        <v>0.28199999999999997</v>
      </c>
      <c r="J27">
        <v>0.65700000000000003</v>
      </c>
      <c r="K27">
        <v>6.4000000000000001E-2</v>
      </c>
      <c r="M27">
        <v>0.58099999999999996</v>
      </c>
      <c r="N27">
        <v>0.317</v>
      </c>
      <c r="O27">
        <v>0.215</v>
      </c>
      <c r="P27">
        <v>0.67200000000000004</v>
      </c>
      <c r="Q27">
        <v>0.65200000000000002</v>
      </c>
      <c r="R27">
        <v>8.0000000000000002E-3</v>
      </c>
      <c r="S27">
        <v>0.74399999999999999</v>
      </c>
      <c r="T27">
        <v>4.1000000000000002E-2</v>
      </c>
      <c r="U27">
        <v>0.33300000000000002</v>
      </c>
      <c r="V27">
        <v>0.36499999999999999</v>
      </c>
      <c r="W27">
        <v>8.3000000000000004E-2</v>
      </c>
      <c r="X27">
        <v>0.16300000000000001</v>
      </c>
    </row>
    <row r="28" spans="2:24" hidden="1" outlineLevel="1" x14ac:dyDescent="0.25">
      <c r="C28" t="s">
        <v>231</v>
      </c>
      <c r="D28">
        <v>50</v>
      </c>
      <c r="E28">
        <v>50</v>
      </c>
      <c r="F28">
        <v>50</v>
      </c>
      <c r="G28">
        <v>50</v>
      </c>
      <c r="H28">
        <v>50</v>
      </c>
      <c r="I28">
        <v>42</v>
      </c>
      <c r="J28">
        <v>50</v>
      </c>
      <c r="K28">
        <v>50</v>
      </c>
      <c r="L28">
        <v>50</v>
      </c>
      <c r="M28">
        <v>50</v>
      </c>
      <c r="N28">
        <v>45</v>
      </c>
      <c r="O28">
        <v>50</v>
      </c>
      <c r="P28">
        <v>50</v>
      </c>
      <c r="Q28">
        <v>33</v>
      </c>
      <c r="R28">
        <v>48</v>
      </c>
      <c r="S28">
        <v>50</v>
      </c>
      <c r="T28">
        <v>50</v>
      </c>
      <c r="U28">
        <v>50</v>
      </c>
      <c r="V28">
        <v>50</v>
      </c>
      <c r="W28">
        <v>50</v>
      </c>
      <c r="X28">
        <v>50</v>
      </c>
    </row>
    <row r="29" spans="2:24" hidden="1" outlineLevel="1" x14ac:dyDescent="0.25">
      <c r="B29" t="s">
        <v>236</v>
      </c>
      <c r="C29" t="s">
        <v>230</v>
      </c>
      <c r="D29">
        <v>3.5000000000000003E-2</v>
      </c>
      <c r="E29">
        <v>0.14899999999999999</v>
      </c>
      <c r="F29">
        <v>0.501</v>
      </c>
      <c r="G29">
        <v>-4.1000000000000002E-2</v>
      </c>
      <c r="H29">
        <v>5.5E-2</v>
      </c>
      <c r="I29">
        <v>5.3999999999999999E-2</v>
      </c>
      <c r="J29">
        <v>7.0000000000000007E-2</v>
      </c>
      <c r="K29">
        <v>-9.4E-2</v>
      </c>
      <c r="L29">
        <v>-0.08</v>
      </c>
      <c r="M29">
        <v>1</v>
      </c>
      <c r="N29">
        <v>0.38500000000000001</v>
      </c>
      <c r="O29">
        <v>0.253</v>
      </c>
      <c r="P29">
        <v>0.13700000000000001</v>
      </c>
      <c r="Q29">
        <v>0.27300000000000002</v>
      </c>
      <c r="R29">
        <v>0.114</v>
      </c>
      <c r="S29">
        <v>-7.6999999999999999E-2</v>
      </c>
      <c r="T29">
        <v>0.124</v>
      </c>
      <c r="U29">
        <v>0.34300000000000003</v>
      </c>
      <c r="V29">
        <v>0.32600000000000001</v>
      </c>
      <c r="W29">
        <v>8.4000000000000005E-2</v>
      </c>
      <c r="X29">
        <v>0.221</v>
      </c>
    </row>
    <row r="30" spans="2:24" hidden="1" outlineLevel="1" x14ac:dyDescent="0.25">
      <c r="C30" t="s">
        <v>242</v>
      </c>
      <c r="D30">
        <v>0.81100000000000005</v>
      </c>
      <c r="E30">
        <v>0.30099999999999999</v>
      </c>
      <c r="F30">
        <v>0</v>
      </c>
      <c r="G30">
        <v>0.77600000000000002</v>
      </c>
      <c r="H30">
        <v>0.70599999999999996</v>
      </c>
      <c r="I30">
        <v>0.73299999999999998</v>
      </c>
      <c r="J30">
        <v>0.628</v>
      </c>
      <c r="K30">
        <v>0.51500000000000001</v>
      </c>
      <c r="L30">
        <v>0.58099999999999996</v>
      </c>
      <c r="N30">
        <v>8.9999999999999993E-3</v>
      </c>
      <c r="O30">
        <v>7.5999999999999998E-2</v>
      </c>
      <c r="P30">
        <v>0.34200000000000003</v>
      </c>
      <c r="Q30">
        <v>0.124</v>
      </c>
      <c r="R30">
        <v>0.442</v>
      </c>
      <c r="S30">
        <v>0.59699999999999998</v>
      </c>
      <c r="T30">
        <v>0.39200000000000002</v>
      </c>
      <c r="U30">
        <v>1.4999999999999999E-2</v>
      </c>
      <c r="V30">
        <v>2.1000000000000001E-2</v>
      </c>
      <c r="W30">
        <v>0.56299999999999994</v>
      </c>
      <c r="X30">
        <v>0.123</v>
      </c>
    </row>
    <row r="31" spans="2:24" hidden="1" outlineLevel="1" x14ac:dyDescent="0.25">
      <c r="C31" t="s">
        <v>231</v>
      </c>
      <c r="D31">
        <v>50</v>
      </c>
      <c r="E31">
        <v>50</v>
      </c>
      <c r="F31">
        <v>50</v>
      </c>
      <c r="G31">
        <v>50</v>
      </c>
      <c r="H31">
        <v>50</v>
      </c>
      <c r="I31">
        <v>42</v>
      </c>
      <c r="J31">
        <v>50</v>
      </c>
      <c r="K31">
        <v>50</v>
      </c>
      <c r="L31">
        <v>50</v>
      </c>
      <c r="M31">
        <v>50</v>
      </c>
      <c r="N31">
        <v>45</v>
      </c>
      <c r="O31">
        <v>50</v>
      </c>
      <c r="P31">
        <v>50</v>
      </c>
      <c r="Q31">
        <v>33</v>
      </c>
      <c r="R31">
        <v>48</v>
      </c>
      <c r="S31">
        <v>50</v>
      </c>
      <c r="T31">
        <v>50</v>
      </c>
      <c r="U31">
        <v>50</v>
      </c>
      <c r="V31">
        <v>50</v>
      </c>
      <c r="W31">
        <v>50</v>
      </c>
      <c r="X31">
        <v>50</v>
      </c>
    </row>
    <row r="32" spans="2:24" hidden="1" outlineLevel="1" x14ac:dyDescent="0.25">
      <c r="B32" t="s">
        <v>224</v>
      </c>
      <c r="C32" t="s">
        <v>230</v>
      </c>
      <c r="D32">
        <v>4.2000000000000003E-2</v>
      </c>
      <c r="E32">
        <v>0.45</v>
      </c>
      <c r="F32">
        <v>0.41599999999999998</v>
      </c>
      <c r="G32">
        <v>0.124</v>
      </c>
      <c r="H32">
        <v>4.9000000000000002E-2</v>
      </c>
      <c r="I32">
        <v>0.13200000000000001</v>
      </c>
      <c r="J32">
        <v>0.222</v>
      </c>
      <c r="K32">
        <v>-0.27800000000000002</v>
      </c>
      <c r="L32">
        <v>0.153</v>
      </c>
      <c r="M32">
        <v>0.38500000000000001</v>
      </c>
      <c r="N32">
        <v>1</v>
      </c>
      <c r="O32">
        <v>0.30299999999999999</v>
      </c>
      <c r="P32">
        <v>0.34799999999999998</v>
      </c>
      <c r="Q32">
        <v>0.21199999999999999</v>
      </c>
      <c r="R32">
        <v>0.20100000000000001</v>
      </c>
      <c r="S32">
        <v>-0.316</v>
      </c>
      <c r="T32">
        <v>0.26300000000000001</v>
      </c>
      <c r="U32">
        <v>0.373</v>
      </c>
      <c r="V32">
        <v>0.44600000000000001</v>
      </c>
      <c r="W32">
        <v>-5.6000000000000001E-2</v>
      </c>
      <c r="X32">
        <v>0.501</v>
      </c>
    </row>
    <row r="33" spans="2:24" hidden="1" outlineLevel="1" x14ac:dyDescent="0.25">
      <c r="C33" t="s">
        <v>242</v>
      </c>
      <c r="D33">
        <v>0.78200000000000003</v>
      </c>
      <c r="E33">
        <v>2E-3</v>
      </c>
      <c r="F33">
        <v>4.0000000000000001E-3</v>
      </c>
      <c r="G33">
        <v>0.41699999999999998</v>
      </c>
      <c r="H33">
        <v>0.747</v>
      </c>
      <c r="I33">
        <v>0.42399999999999999</v>
      </c>
      <c r="J33">
        <v>0.14199999999999999</v>
      </c>
      <c r="K33">
        <v>6.4000000000000001E-2</v>
      </c>
      <c r="L33">
        <v>0.317</v>
      </c>
      <c r="M33">
        <v>8.9999999999999993E-3</v>
      </c>
      <c r="O33">
        <v>4.2999999999999997E-2</v>
      </c>
      <c r="P33">
        <v>1.9E-2</v>
      </c>
      <c r="Q33">
        <v>0.26</v>
      </c>
      <c r="R33">
        <v>0.19500000000000001</v>
      </c>
      <c r="S33">
        <v>3.4000000000000002E-2</v>
      </c>
      <c r="T33">
        <v>0.08</v>
      </c>
      <c r="U33">
        <v>1.2E-2</v>
      </c>
      <c r="V33">
        <v>2E-3</v>
      </c>
      <c r="W33">
        <v>0.71399999999999997</v>
      </c>
      <c r="X33">
        <v>0</v>
      </c>
    </row>
    <row r="34" spans="2:24" hidden="1" outlineLevel="1" x14ac:dyDescent="0.25">
      <c r="C34" t="s">
        <v>231</v>
      </c>
      <c r="D34">
        <v>45</v>
      </c>
      <c r="E34">
        <v>45</v>
      </c>
      <c r="F34">
        <v>45</v>
      </c>
      <c r="G34">
        <v>45</v>
      </c>
      <c r="H34">
        <v>45</v>
      </c>
      <c r="I34">
        <v>39</v>
      </c>
      <c r="J34">
        <v>45</v>
      </c>
      <c r="K34">
        <v>45</v>
      </c>
      <c r="L34">
        <v>45</v>
      </c>
      <c r="M34">
        <v>45</v>
      </c>
      <c r="N34">
        <v>45</v>
      </c>
      <c r="O34">
        <v>45</v>
      </c>
      <c r="P34">
        <v>45</v>
      </c>
      <c r="Q34">
        <v>30</v>
      </c>
      <c r="R34">
        <v>43</v>
      </c>
      <c r="S34">
        <v>45</v>
      </c>
      <c r="T34">
        <v>45</v>
      </c>
      <c r="U34">
        <v>45</v>
      </c>
      <c r="V34">
        <v>45</v>
      </c>
      <c r="W34">
        <v>45</v>
      </c>
      <c r="X34">
        <v>45</v>
      </c>
    </row>
    <row r="35" spans="2:24" hidden="1" outlineLevel="1" x14ac:dyDescent="0.25">
      <c r="B35" t="s">
        <v>237</v>
      </c>
      <c r="C35" t="s">
        <v>230</v>
      </c>
      <c r="D35">
        <v>0.33400000000000002</v>
      </c>
      <c r="E35">
        <v>0.27100000000000002</v>
      </c>
      <c r="F35">
        <v>0.27</v>
      </c>
      <c r="G35">
        <v>0.67400000000000004</v>
      </c>
      <c r="H35">
        <v>0.77400000000000002</v>
      </c>
      <c r="I35">
        <v>0.74199999999999999</v>
      </c>
      <c r="J35">
        <v>0.63700000000000001</v>
      </c>
      <c r="K35">
        <v>-0.26500000000000001</v>
      </c>
      <c r="L35">
        <v>0.17899999999999999</v>
      </c>
      <c r="M35">
        <v>0.253</v>
      </c>
      <c r="N35">
        <v>0.30299999999999999</v>
      </c>
      <c r="O35">
        <v>1</v>
      </c>
      <c r="P35">
        <v>0.17899999999999999</v>
      </c>
      <c r="Q35">
        <v>0.10199999999999999</v>
      </c>
      <c r="R35">
        <v>0.371</v>
      </c>
      <c r="S35">
        <v>0.42299999999999999</v>
      </c>
      <c r="T35">
        <v>0.51800000000000002</v>
      </c>
      <c r="U35">
        <v>0.76600000000000001</v>
      </c>
      <c r="V35">
        <v>0.71899999999999997</v>
      </c>
      <c r="W35">
        <v>0.57299999999999995</v>
      </c>
      <c r="X35">
        <v>0.47399999999999998</v>
      </c>
    </row>
    <row r="36" spans="2:24" hidden="1" outlineLevel="1" x14ac:dyDescent="0.25">
      <c r="C36" t="s">
        <v>242</v>
      </c>
      <c r="D36">
        <v>1.7999999999999999E-2</v>
      </c>
      <c r="E36">
        <v>5.7000000000000002E-2</v>
      </c>
      <c r="F36">
        <v>5.8000000000000003E-2</v>
      </c>
      <c r="G36">
        <v>0</v>
      </c>
      <c r="H36">
        <v>0</v>
      </c>
      <c r="I36">
        <v>0</v>
      </c>
      <c r="J36">
        <v>0</v>
      </c>
      <c r="K36">
        <v>6.3E-2</v>
      </c>
      <c r="L36">
        <v>0.215</v>
      </c>
      <c r="M36">
        <v>7.5999999999999998E-2</v>
      </c>
      <c r="N36">
        <v>4.2999999999999997E-2</v>
      </c>
      <c r="P36">
        <v>0.21299999999999999</v>
      </c>
      <c r="Q36">
        <v>0.57299999999999995</v>
      </c>
      <c r="R36">
        <v>8.9999999999999993E-3</v>
      </c>
      <c r="S36">
        <v>2E-3</v>
      </c>
      <c r="T36">
        <v>0</v>
      </c>
      <c r="U36">
        <v>0</v>
      </c>
      <c r="V36">
        <v>0</v>
      </c>
      <c r="W36">
        <v>0</v>
      </c>
      <c r="X36">
        <v>1E-3</v>
      </c>
    </row>
    <row r="37" spans="2:24" hidden="1" outlineLevel="1" x14ac:dyDescent="0.25">
      <c r="C37" t="s">
        <v>231</v>
      </c>
      <c r="D37">
        <v>50</v>
      </c>
      <c r="E37">
        <v>50</v>
      </c>
      <c r="F37">
        <v>50</v>
      </c>
      <c r="G37">
        <v>50</v>
      </c>
      <c r="H37">
        <v>50</v>
      </c>
      <c r="I37">
        <v>42</v>
      </c>
      <c r="J37">
        <v>50</v>
      </c>
      <c r="K37">
        <v>50</v>
      </c>
      <c r="L37">
        <v>50</v>
      </c>
      <c r="M37">
        <v>50</v>
      </c>
      <c r="N37">
        <v>45</v>
      </c>
      <c r="O37">
        <v>50</v>
      </c>
      <c r="P37">
        <v>50</v>
      </c>
      <c r="Q37">
        <v>33</v>
      </c>
      <c r="R37">
        <v>48</v>
      </c>
      <c r="S37">
        <v>50</v>
      </c>
      <c r="T37">
        <v>50</v>
      </c>
      <c r="U37">
        <v>50</v>
      </c>
      <c r="V37">
        <v>50</v>
      </c>
      <c r="W37">
        <v>50</v>
      </c>
      <c r="X37">
        <v>50</v>
      </c>
    </row>
    <row r="38" spans="2:24" hidden="1" outlineLevel="1" x14ac:dyDescent="0.25">
      <c r="B38" t="s">
        <v>225</v>
      </c>
      <c r="C38" t="s">
        <v>230</v>
      </c>
      <c r="D38">
        <v>3.6999999999999998E-2</v>
      </c>
      <c r="E38">
        <v>0.33700000000000002</v>
      </c>
      <c r="F38">
        <v>0.36</v>
      </c>
      <c r="G38">
        <v>3.0000000000000001E-3</v>
      </c>
      <c r="H38">
        <v>0.14599999999999999</v>
      </c>
      <c r="I38">
        <v>-6.7000000000000004E-2</v>
      </c>
      <c r="J38">
        <v>-1.6E-2</v>
      </c>
      <c r="K38">
        <v>-0.39300000000000002</v>
      </c>
      <c r="L38">
        <v>6.0999999999999999E-2</v>
      </c>
      <c r="M38">
        <v>0.13700000000000001</v>
      </c>
      <c r="N38">
        <v>0.34799999999999998</v>
      </c>
      <c r="O38">
        <v>0.17899999999999999</v>
      </c>
      <c r="P38">
        <v>1</v>
      </c>
      <c r="Q38">
        <v>0.21199999999999999</v>
      </c>
      <c r="R38">
        <v>0.32800000000000001</v>
      </c>
      <c r="S38">
        <v>-0.29699999999999999</v>
      </c>
      <c r="T38">
        <v>0.19600000000000001</v>
      </c>
      <c r="U38">
        <v>0.224</v>
      </c>
      <c r="V38">
        <v>0.28899999999999998</v>
      </c>
      <c r="W38">
        <v>-9.0999999999999998E-2</v>
      </c>
      <c r="X38">
        <v>0.52</v>
      </c>
    </row>
    <row r="39" spans="2:24" hidden="1" outlineLevel="1" x14ac:dyDescent="0.25">
      <c r="C39" t="s">
        <v>242</v>
      </c>
      <c r="D39">
        <v>0.79800000000000004</v>
      </c>
      <c r="E39">
        <v>1.7000000000000001E-2</v>
      </c>
      <c r="F39">
        <v>0.01</v>
      </c>
      <c r="G39">
        <v>0.98099999999999998</v>
      </c>
      <c r="H39">
        <v>0.311</v>
      </c>
      <c r="I39">
        <v>0.67500000000000004</v>
      </c>
      <c r="J39">
        <v>0.91300000000000003</v>
      </c>
      <c r="K39">
        <v>5.0000000000000001E-3</v>
      </c>
      <c r="L39">
        <v>0.67200000000000004</v>
      </c>
      <c r="M39">
        <v>0.34200000000000003</v>
      </c>
      <c r="N39">
        <v>1.9E-2</v>
      </c>
      <c r="O39">
        <v>0.21299999999999999</v>
      </c>
      <c r="Q39">
        <v>0.23599999999999999</v>
      </c>
      <c r="R39">
        <v>2.3E-2</v>
      </c>
      <c r="S39">
        <v>3.5999999999999997E-2</v>
      </c>
      <c r="T39">
        <v>0.17199999999999999</v>
      </c>
      <c r="U39">
        <v>0.11700000000000001</v>
      </c>
      <c r="V39">
        <v>4.2000000000000003E-2</v>
      </c>
      <c r="W39">
        <v>0.52900000000000003</v>
      </c>
      <c r="X39">
        <v>0</v>
      </c>
    </row>
    <row r="40" spans="2:24" hidden="1" outlineLevel="1" x14ac:dyDescent="0.25">
      <c r="C40" t="s">
        <v>231</v>
      </c>
      <c r="D40">
        <v>50</v>
      </c>
      <c r="E40">
        <v>50</v>
      </c>
      <c r="F40">
        <v>50</v>
      </c>
      <c r="G40">
        <v>50</v>
      </c>
      <c r="H40">
        <v>50</v>
      </c>
      <c r="I40">
        <v>42</v>
      </c>
      <c r="J40">
        <v>50</v>
      </c>
      <c r="K40">
        <v>50</v>
      </c>
      <c r="L40">
        <v>50</v>
      </c>
      <c r="M40">
        <v>50</v>
      </c>
      <c r="N40">
        <v>45</v>
      </c>
      <c r="O40">
        <v>50</v>
      </c>
      <c r="P40">
        <v>50</v>
      </c>
      <c r="Q40">
        <v>33</v>
      </c>
      <c r="R40">
        <v>48</v>
      </c>
      <c r="S40">
        <v>50</v>
      </c>
      <c r="T40">
        <v>50</v>
      </c>
      <c r="U40">
        <v>50</v>
      </c>
      <c r="V40">
        <v>50</v>
      </c>
      <c r="W40">
        <v>50</v>
      </c>
      <c r="X40">
        <v>50</v>
      </c>
    </row>
    <row r="41" spans="2:24" hidden="1" outlineLevel="1" x14ac:dyDescent="0.25">
      <c r="B41" t="s">
        <v>238</v>
      </c>
      <c r="C41" t="s">
        <v>230</v>
      </c>
      <c r="D41">
        <v>5.0999999999999997E-2</v>
      </c>
      <c r="E41">
        <v>0.16700000000000001</v>
      </c>
      <c r="F41">
        <v>0.157</v>
      </c>
      <c r="G41">
        <v>-0.20599999999999999</v>
      </c>
      <c r="H41">
        <v>5.0999999999999997E-2</v>
      </c>
      <c r="I41">
        <v>-3.1E-2</v>
      </c>
      <c r="J41">
        <v>-5.1999999999999998E-2</v>
      </c>
      <c r="K41">
        <v>-0.32600000000000001</v>
      </c>
      <c r="L41">
        <v>8.2000000000000003E-2</v>
      </c>
      <c r="M41">
        <v>0.27300000000000002</v>
      </c>
      <c r="N41">
        <v>0.21199999999999999</v>
      </c>
      <c r="O41">
        <v>0.10199999999999999</v>
      </c>
      <c r="P41">
        <v>0.21199999999999999</v>
      </c>
      <c r="Q41">
        <v>1</v>
      </c>
      <c r="R41">
        <v>4.2000000000000003E-2</v>
      </c>
      <c r="S41">
        <v>-0.221</v>
      </c>
      <c r="T41">
        <v>-0.05</v>
      </c>
      <c r="U41">
        <v>0.25700000000000001</v>
      </c>
      <c r="V41">
        <v>0.188</v>
      </c>
      <c r="W41">
        <v>-0.13400000000000001</v>
      </c>
      <c r="X41">
        <v>0.29199999999999998</v>
      </c>
    </row>
    <row r="42" spans="2:24" hidden="1" outlineLevel="1" x14ac:dyDescent="0.25">
      <c r="C42" t="s">
        <v>242</v>
      </c>
      <c r="D42">
        <v>0.78</v>
      </c>
      <c r="E42">
        <v>0.35399999999999998</v>
      </c>
      <c r="F42">
        <v>0.38300000000000001</v>
      </c>
      <c r="G42">
        <v>0.251</v>
      </c>
      <c r="H42">
        <v>0.77700000000000002</v>
      </c>
      <c r="I42">
        <v>0.88</v>
      </c>
      <c r="J42">
        <v>0.77200000000000002</v>
      </c>
      <c r="K42">
        <v>6.4000000000000001E-2</v>
      </c>
      <c r="L42">
        <v>0.65200000000000002</v>
      </c>
      <c r="M42">
        <v>0.124</v>
      </c>
      <c r="N42">
        <v>0.26</v>
      </c>
      <c r="O42">
        <v>0.57299999999999995</v>
      </c>
      <c r="P42">
        <v>0.23599999999999999</v>
      </c>
      <c r="R42">
        <v>0.82299999999999995</v>
      </c>
      <c r="S42">
        <v>0.216</v>
      </c>
      <c r="T42">
        <v>0.78100000000000003</v>
      </c>
      <c r="U42">
        <v>0.14899999999999999</v>
      </c>
      <c r="V42">
        <v>0.29499999999999998</v>
      </c>
      <c r="W42">
        <v>0.45600000000000002</v>
      </c>
      <c r="X42">
        <v>9.9000000000000005E-2</v>
      </c>
    </row>
    <row r="43" spans="2:24" hidden="1" outlineLevel="1" x14ac:dyDescent="0.25">
      <c r="C43" t="s">
        <v>231</v>
      </c>
      <c r="D43">
        <v>33</v>
      </c>
      <c r="E43">
        <v>33</v>
      </c>
      <c r="F43">
        <v>33</v>
      </c>
      <c r="G43">
        <v>33</v>
      </c>
      <c r="H43">
        <v>33</v>
      </c>
      <c r="I43">
        <v>26</v>
      </c>
      <c r="J43">
        <v>33</v>
      </c>
      <c r="K43">
        <v>33</v>
      </c>
      <c r="L43">
        <v>33</v>
      </c>
      <c r="M43">
        <v>33</v>
      </c>
      <c r="N43">
        <v>30</v>
      </c>
      <c r="O43">
        <v>33</v>
      </c>
      <c r="P43">
        <v>33</v>
      </c>
      <c r="Q43">
        <v>33</v>
      </c>
      <c r="R43">
        <v>31</v>
      </c>
      <c r="S43">
        <v>33</v>
      </c>
      <c r="T43">
        <v>33</v>
      </c>
      <c r="U43">
        <v>33</v>
      </c>
      <c r="V43">
        <v>33</v>
      </c>
      <c r="W43">
        <v>33</v>
      </c>
      <c r="X43">
        <v>33</v>
      </c>
    </row>
    <row r="44" spans="2:24" hidden="1" outlineLevel="1" x14ac:dyDescent="0.25">
      <c r="B44" t="s">
        <v>239</v>
      </c>
      <c r="C44" t="s">
        <v>230</v>
      </c>
      <c r="D44">
        <v>0.42499999999999999</v>
      </c>
      <c r="E44">
        <v>0.30199999999999999</v>
      </c>
      <c r="F44">
        <v>0.25700000000000001</v>
      </c>
      <c r="G44">
        <v>0.29599999999999999</v>
      </c>
      <c r="H44">
        <v>0.36899999999999999</v>
      </c>
      <c r="I44">
        <v>0.20699999999999999</v>
      </c>
      <c r="J44">
        <v>0.32200000000000001</v>
      </c>
      <c r="K44">
        <v>-0.17899999999999999</v>
      </c>
      <c r="L44">
        <v>0.38100000000000001</v>
      </c>
      <c r="M44">
        <v>0.114</v>
      </c>
      <c r="N44">
        <v>0.20100000000000001</v>
      </c>
      <c r="O44">
        <v>0.371</v>
      </c>
      <c r="P44">
        <v>0.32800000000000001</v>
      </c>
      <c r="Q44">
        <v>4.2000000000000003E-2</v>
      </c>
      <c r="R44">
        <v>1</v>
      </c>
      <c r="S44">
        <v>0.14399999999999999</v>
      </c>
      <c r="T44">
        <v>0.255</v>
      </c>
      <c r="U44">
        <v>0.192</v>
      </c>
      <c r="V44">
        <v>0.20100000000000001</v>
      </c>
      <c r="W44">
        <v>0.34799999999999998</v>
      </c>
      <c r="X44">
        <v>0.39900000000000002</v>
      </c>
    </row>
    <row r="45" spans="2:24" hidden="1" outlineLevel="1" x14ac:dyDescent="0.25">
      <c r="C45" t="s">
        <v>242</v>
      </c>
      <c r="D45">
        <v>3.0000000000000001E-3</v>
      </c>
      <c r="E45">
        <v>3.6999999999999998E-2</v>
      </c>
      <c r="F45">
        <v>7.8E-2</v>
      </c>
      <c r="G45">
        <v>4.1000000000000002E-2</v>
      </c>
      <c r="H45">
        <v>0.01</v>
      </c>
      <c r="I45">
        <v>0.188</v>
      </c>
      <c r="J45">
        <v>2.5000000000000001E-2</v>
      </c>
      <c r="K45">
        <v>0.223</v>
      </c>
      <c r="L45">
        <v>8.0000000000000002E-3</v>
      </c>
      <c r="M45">
        <v>0.442</v>
      </c>
      <c r="N45">
        <v>0.19500000000000001</v>
      </c>
      <c r="O45">
        <v>8.9999999999999993E-3</v>
      </c>
      <c r="P45">
        <v>2.3E-2</v>
      </c>
      <c r="Q45">
        <v>0.82299999999999995</v>
      </c>
      <c r="S45">
        <v>0.32800000000000001</v>
      </c>
      <c r="T45">
        <v>8.1000000000000003E-2</v>
      </c>
      <c r="U45">
        <v>0.192</v>
      </c>
      <c r="V45">
        <v>0.17</v>
      </c>
      <c r="W45">
        <v>1.6E-2</v>
      </c>
      <c r="X45">
        <v>5.0000000000000001E-3</v>
      </c>
    </row>
    <row r="46" spans="2:24" hidden="1" outlineLevel="1" x14ac:dyDescent="0.25">
      <c r="C46" t="s">
        <v>231</v>
      </c>
      <c r="D46">
        <v>48</v>
      </c>
      <c r="E46">
        <v>48</v>
      </c>
      <c r="F46">
        <v>48</v>
      </c>
      <c r="G46">
        <v>48</v>
      </c>
      <c r="H46">
        <v>48</v>
      </c>
      <c r="I46">
        <v>42</v>
      </c>
      <c r="J46">
        <v>48</v>
      </c>
      <c r="K46">
        <v>48</v>
      </c>
      <c r="L46">
        <v>48</v>
      </c>
      <c r="M46">
        <v>48</v>
      </c>
      <c r="N46">
        <v>43</v>
      </c>
      <c r="O46">
        <v>48</v>
      </c>
      <c r="P46">
        <v>48</v>
      </c>
      <c r="Q46">
        <v>31</v>
      </c>
      <c r="R46">
        <v>48</v>
      </c>
      <c r="S46">
        <v>48</v>
      </c>
      <c r="T46">
        <v>48</v>
      </c>
      <c r="U46">
        <v>48</v>
      </c>
      <c r="V46">
        <v>48</v>
      </c>
      <c r="W46">
        <v>48</v>
      </c>
      <c r="X46">
        <v>48</v>
      </c>
    </row>
    <row r="47" spans="2:24" hidden="1" outlineLevel="1" x14ac:dyDescent="0.25">
      <c r="B47" t="s">
        <v>226</v>
      </c>
      <c r="C47" t="s">
        <v>230</v>
      </c>
      <c r="D47">
        <v>0.54300000000000004</v>
      </c>
      <c r="E47">
        <v>-2.3E-2</v>
      </c>
      <c r="F47">
        <v>-0.19500000000000001</v>
      </c>
      <c r="G47">
        <v>0.42399999999999999</v>
      </c>
      <c r="H47">
        <v>0.59199999999999997</v>
      </c>
      <c r="I47">
        <v>0.69</v>
      </c>
      <c r="J47">
        <v>0.58799999999999997</v>
      </c>
      <c r="K47">
        <v>1.0999999999999999E-2</v>
      </c>
      <c r="L47">
        <v>-4.7E-2</v>
      </c>
      <c r="M47">
        <v>-7.6999999999999999E-2</v>
      </c>
      <c r="N47">
        <v>-0.316</v>
      </c>
      <c r="O47">
        <v>0.42299999999999999</v>
      </c>
      <c r="P47">
        <v>-0.29699999999999999</v>
      </c>
      <c r="Q47">
        <v>-0.221</v>
      </c>
      <c r="R47">
        <v>0.14399999999999999</v>
      </c>
      <c r="S47">
        <v>1</v>
      </c>
      <c r="T47">
        <v>0.36899999999999999</v>
      </c>
      <c r="U47">
        <v>0.316</v>
      </c>
      <c r="V47">
        <v>0.17499999999999999</v>
      </c>
      <c r="W47">
        <v>0.76400000000000001</v>
      </c>
      <c r="X47">
        <v>-6.9000000000000006E-2</v>
      </c>
    </row>
    <row r="48" spans="2:24" hidden="1" outlineLevel="1" x14ac:dyDescent="0.25">
      <c r="C48" t="s">
        <v>242</v>
      </c>
      <c r="D48">
        <v>0</v>
      </c>
      <c r="E48">
        <v>0.874</v>
      </c>
      <c r="F48">
        <v>0.17399999999999999</v>
      </c>
      <c r="G48">
        <v>2E-3</v>
      </c>
      <c r="H48">
        <v>0</v>
      </c>
      <c r="I48">
        <v>0</v>
      </c>
      <c r="J48">
        <v>0</v>
      </c>
      <c r="K48">
        <v>0.93899999999999995</v>
      </c>
      <c r="L48">
        <v>0.74399999999999999</v>
      </c>
      <c r="M48">
        <v>0.59699999999999998</v>
      </c>
      <c r="N48">
        <v>3.4000000000000002E-2</v>
      </c>
      <c r="O48">
        <v>2E-3</v>
      </c>
      <c r="P48">
        <v>3.5999999999999997E-2</v>
      </c>
      <c r="Q48">
        <v>0.216</v>
      </c>
      <c r="R48">
        <v>0.32800000000000001</v>
      </c>
      <c r="T48">
        <v>8.0000000000000002E-3</v>
      </c>
      <c r="U48">
        <v>2.5000000000000001E-2</v>
      </c>
      <c r="V48">
        <v>0.223</v>
      </c>
      <c r="W48">
        <v>0</v>
      </c>
      <c r="X48">
        <v>0.63300000000000001</v>
      </c>
    </row>
    <row r="49" spans="2:24" hidden="1" outlineLevel="1" x14ac:dyDescent="0.25">
      <c r="C49" t="s">
        <v>231</v>
      </c>
      <c r="D49">
        <v>50</v>
      </c>
      <c r="E49">
        <v>50</v>
      </c>
      <c r="F49">
        <v>50</v>
      </c>
      <c r="G49">
        <v>50</v>
      </c>
      <c r="H49">
        <v>50</v>
      </c>
      <c r="I49">
        <v>42</v>
      </c>
      <c r="J49">
        <v>50</v>
      </c>
      <c r="K49">
        <v>50</v>
      </c>
      <c r="L49">
        <v>50</v>
      </c>
      <c r="M49">
        <v>50</v>
      </c>
      <c r="N49">
        <v>45</v>
      </c>
      <c r="O49">
        <v>50</v>
      </c>
      <c r="P49">
        <v>50</v>
      </c>
      <c r="Q49">
        <v>33</v>
      </c>
      <c r="R49">
        <v>48</v>
      </c>
      <c r="S49">
        <v>50</v>
      </c>
      <c r="T49">
        <v>50</v>
      </c>
      <c r="U49">
        <v>50</v>
      </c>
      <c r="V49">
        <v>50</v>
      </c>
      <c r="W49">
        <v>50</v>
      </c>
      <c r="X49">
        <v>50</v>
      </c>
    </row>
    <row r="50" spans="2:24" hidden="1" outlineLevel="1" x14ac:dyDescent="0.25">
      <c r="B50" t="s">
        <v>227</v>
      </c>
      <c r="C50" t="s">
        <v>230</v>
      </c>
      <c r="D50">
        <v>0.4</v>
      </c>
      <c r="E50">
        <v>0.13400000000000001</v>
      </c>
      <c r="F50">
        <v>0.28399999999999997</v>
      </c>
      <c r="G50">
        <v>0.32200000000000001</v>
      </c>
      <c r="H50">
        <v>0.52400000000000002</v>
      </c>
      <c r="I50">
        <v>0.63700000000000001</v>
      </c>
      <c r="J50">
        <v>0.50800000000000001</v>
      </c>
      <c r="K50">
        <v>-0.38600000000000001</v>
      </c>
      <c r="L50">
        <v>0.28999999999999998</v>
      </c>
      <c r="M50">
        <v>0.124</v>
      </c>
      <c r="N50">
        <v>0.26300000000000001</v>
      </c>
      <c r="O50">
        <v>0.51800000000000002</v>
      </c>
      <c r="P50">
        <v>0.19600000000000001</v>
      </c>
      <c r="Q50">
        <v>-0.05</v>
      </c>
      <c r="R50">
        <v>0.255</v>
      </c>
      <c r="S50">
        <v>0.36899999999999999</v>
      </c>
      <c r="T50">
        <v>1</v>
      </c>
      <c r="U50">
        <v>0.51500000000000001</v>
      </c>
      <c r="V50">
        <v>0.46500000000000002</v>
      </c>
      <c r="W50">
        <v>0.622</v>
      </c>
      <c r="X50">
        <v>0.54100000000000004</v>
      </c>
    </row>
    <row r="51" spans="2:24" hidden="1" outlineLevel="1" x14ac:dyDescent="0.25">
      <c r="C51" t="s">
        <v>242</v>
      </c>
      <c r="D51">
        <v>4.0000000000000001E-3</v>
      </c>
      <c r="E51">
        <v>0.35199999999999998</v>
      </c>
      <c r="F51">
        <v>4.5999999999999999E-2</v>
      </c>
      <c r="G51">
        <v>2.3E-2</v>
      </c>
      <c r="H51">
        <v>0</v>
      </c>
      <c r="I51">
        <v>0</v>
      </c>
      <c r="J51">
        <v>0</v>
      </c>
      <c r="K51">
        <v>6.0000000000000001E-3</v>
      </c>
      <c r="L51">
        <v>4.1000000000000002E-2</v>
      </c>
      <c r="M51">
        <v>0.39200000000000002</v>
      </c>
      <c r="N51">
        <v>0.08</v>
      </c>
      <c r="O51">
        <v>0</v>
      </c>
      <c r="P51">
        <v>0.17199999999999999</v>
      </c>
      <c r="Q51">
        <v>0.78100000000000003</v>
      </c>
      <c r="R51">
        <v>8.1000000000000003E-2</v>
      </c>
      <c r="S51">
        <v>8.0000000000000002E-3</v>
      </c>
      <c r="U51">
        <v>0</v>
      </c>
      <c r="V51">
        <v>1E-3</v>
      </c>
      <c r="W51">
        <v>0</v>
      </c>
      <c r="X51">
        <v>0</v>
      </c>
    </row>
    <row r="52" spans="2:24" hidden="1" outlineLevel="1" x14ac:dyDescent="0.25">
      <c r="C52" t="s">
        <v>231</v>
      </c>
      <c r="D52">
        <v>50</v>
      </c>
      <c r="E52">
        <v>50</v>
      </c>
      <c r="F52">
        <v>50</v>
      </c>
      <c r="G52">
        <v>50</v>
      </c>
      <c r="H52">
        <v>50</v>
      </c>
      <c r="I52">
        <v>42</v>
      </c>
      <c r="J52">
        <v>50</v>
      </c>
      <c r="K52">
        <v>50</v>
      </c>
      <c r="L52">
        <v>50</v>
      </c>
      <c r="M52">
        <v>50</v>
      </c>
      <c r="N52">
        <v>45</v>
      </c>
      <c r="O52">
        <v>50</v>
      </c>
      <c r="P52">
        <v>50</v>
      </c>
      <c r="Q52">
        <v>33</v>
      </c>
      <c r="R52">
        <v>48</v>
      </c>
      <c r="S52">
        <v>50</v>
      </c>
      <c r="T52">
        <v>50</v>
      </c>
      <c r="U52">
        <v>50</v>
      </c>
      <c r="V52">
        <v>50</v>
      </c>
      <c r="W52">
        <v>50</v>
      </c>
      <c r="X52">
        <v>50</v>
      </c>
    </row>
    <row r="53" spans="2:24" hidden="1" outlineLevel="1" x14ac:dyDescent="0.25">
      <c r="B53" t="s">
        <v>228</v>
      </c>
      <c r="C53" t="s">
        <v>230</v>
      </c>
      <c r="D53">
        <v>0.32500000000000001</v>
      </c>
      <c r="E53">
        <v>0.33800000000000002</v>
      </c>
      <c r="F53">
        <v>0.33</v>
      </c>
      <c r="G53">
        <v>0.55600000000000005</v>
      </c>
      <c r="H53">
        <v>0.69799999999999995</v>
      </c>
      <c r="I53">
        <v>0.64</v>
      </c>
      <c r="J53">
        <v>0.52600000000000002</v>
      </c>
      <c r="K53">
        <v>-0.45300000000000001</v>
      </c>
      <c r="L53">
        <v>0.14000000000000001</v>
      </c>
      <c r="M53">
        <v>0.34300000000000003</v>
      </c>
      <c r="N53">
        <v>0.373</v>
      </c>
      <c r="O53">
        <v>0.76600000000000001</v>
      </c>
      <c r="P53">
        <v>0.224</v>
      </c>
      <c r="Q53">
        <v>0.25700000000000001</v>
      </c>
      <c r="R53">
        <v>0.192</v>
      </c>
      <c r="S53">
        <v>0.316</v>
      </c>
      <c r="T53">
        <v>0.51500000000000001</v>
      </c>
      <c r="U53">
        <v>1</v>
      </c>
      <c r="V53">
        <v>0.97299999999999998</v>
      </c>
      <c r="W53">
        <v>0.46</v>
      </c>
      <c r="X53">
        <v>0.49</v>
      </c>
    </row>
    <row r="54" spans="2:24" hidden="1" outlineLevel="1" x14ac:dyDescent="0.25">
      <c r="C54" t="s">
        <v>242</v>
      </c>
      <c r="D54">
        <v>2.1000000000000001E-2</v>
      </c>
      <c r="E54">
        <v>1.6E-2</v>
      </c>
      <c r="F54">
        <v>1.9E-2</v>
      </c>
      <c r="G54">
        <v>0</v>
      </c>
      <c r="H54">
        <v>0</v>
      </c>
      <c r="I54">
        <v>0</v>
      </c>
      <c r="J54">
        <v>0</v>
      </c>
      <c r="K54">
        <v>1E-3</v>
      </c>
      <c r="L54">
        <v>0.33300000000000002</v>
      </c>
      <c r="M54">
        <v>1.4999999999999999E-2</v>
      </c>
      <c r="N54">
        <v>1.2E-2</v>
      </c>
      <c r="O54">
        <v>0</v>
      </c>
      <c r="P54">
        <v>0.11700000000000001</v>
      </c>
      <c r="Q54">
        <v>0.14899999999999999</v>
      </c>
      <c r="R54">
        <v>0.192</v>
      </c>
      <c r="S54">
        <v>2.5000000000000001E-2</v>
      </c>
      <c r="T54">
        <v>0</v>
      </c>
      <c r="V54">
        <v>0</v>
      </c>
      <c r="W54">
        <v>1E-3</v>
      </c>
      <c r="X54">
        <v>0</v>
      </c>
    </row>
    <row r="55" spans="2:24" hidden="1" outlineLevel="1" x14ac:dyDescent="0.25">
      <c r="C55" t="s">
        <v>231</v>
      </c>
      <c r="D55">
        <v>50</v>
      </c>
      <c r="E55">
        <v>50</v>
      </c>
      <c r="F55">
        <v>50</v>
      </c>
      <c r="G55">
        <v>50</v>
      </c>
      <c r="H55">
        <v>50</v>
      </c>
      <c r="I55">
        <v>42</v>
      </c>
      <c r="J55">
        <v>50</v>
      </c>
      <c r="K55">
        <v>50</v>
      </c>
      <c r="L55">
        <v>50</v>
      </c>
      <c r="M55">
        <v>50</v>
      </c>
      <c r="N55">
        <v>45</v>
      </c>
      <c r="O55">
        <v>50</v>
      </c>
      <c r="P55">
        <v>50</v>
      </c>
      <c r="Q55">
        <v>33</v>
      </c>
      <c r="R55">
        <v>48</v>
      </c>
      <c r="S55">
        <v>50</v>
      </c>
      <c r="T55">
        <v>50</v>
      </c>
      <c r="U55">
        <v>50</v>
      </c>
      <c r="V55">
        <v>50</v>
      </c>
      <c r="W55">
        <v>50</v>
      </c>
      <c r="X55">
        <v>50</v>
      </c>
    </row>
    <row r="56" spans="2:24" hidden="1" outlineLevel="1" x14ac:dyDescent="0.25">
      <c r="B56" t="s">
        <v>240</v>
      </c>
      <c r="C56" t="s">
        <v>230</v>
      </c>
      <c r="D56">
        <v>0.253</v>
      </c>
      <c r="E56">
        <v>0.41499999999999998</v>
      </c>
      <c r="F56">
        <v>0.38</v>
      </c>
      <c r="G56">
        <v>0.52</v>
      </c>
      <c r="H56">
        <v>0.63700000000000001</v>
      </c>
      <c r="I56">
        <v>0.56299999999999994</v>
      </c>
      <c r="J56">
        <v>0.432</v>
      </c>
      <c r="K56">
        <v>-0.45600000000000002</v>
      </c>
      <c r="L56">
        <v>0.13100000000000001</v>
      </c>
      <c r="M56">
        <v>0.32600000000000001</v>
      </c>
      <c r="N56">
        <v>0.44600000000000001</v>
      </c>
      <c r="O56">
        <v>0.71899999999999997</v>
      </c>
      <c r="P56">
        <v>0.28899999999999998</v>
      </c>
      <c r="Q56">
        <v>0.188</v>
      </c>
      <c r="R56">
        <v>0.20100000000000001</v>
      </c>
      <c r="S56">
        <v>0.17499999999999999</v>
      </c>
      <c r="T56">
        <v>0.46500000000000002</v>
      </c>
      <c r="U56">
        <v>0.97299999999999998</v>
      </c>
      <c r="V56">
        <v>1</v>
      </c>
      <c r="W56">
        <v>0.34499999999999997</v>
      </c>
      <c r="X56">
        <v>0.54600000000000004</v>
      </c>
    </row>
    <row r="57" spans="2:24" hidden="1" outlineLevel="1" x14ac:dyDescent="0.25">
      <c r="C57" t="s">
        <v>242</v>
      </c>
      <c r="D57">
        <v>7.6999999999999999E-2</v>
      </c>
      <c r="E57">
        <v>3.0000000000000001E-3</v>
      </c>
      <c r="F57">
        <v>7.0000000000000001E-3</v>
      </c>
      <c r="G57">
        <v>0</v>
      </c>
      <c r="H57">
        <v>0</v>
      </c>
      <c r="I57">
        <v>0</v>
      </c>
      <c r="J57">
        <v>2E-3</v>
      </c>
      <c r="K57">
        <v>1E-3</v>
      </c>
      <c r="L57">
        <v>0.36499999999999999</v>
      </c>
      <c r="M57">
        <v>2.1000000000000001E-2</v>
      </c>
      <c r="N57">
        <v>2E-3</v>
      </c>
      <c r="O57">
        <v>0</v>
      </c>
      <c r="P57">
        <v>4.2000000000000003E-2</v>
      </c>
      <c r="Q57">
        <v>0.29499999999999998</v>
      </c>
      <c r="R57">
        <v>0.17</v>
      </c>
      <c r="S57">
        <v>0.223</v>
      </c>
      <c r="T57">
        <v>1E-3</v>
      </c>
      <c r="U57">
        <v>0</v>
      </c>
      <c r="W57">
        <v>1.4E-2</v>
      </c>
      <c r="X57">
        <v>0</v>
      </c>
    </row>
    <row r="58" spans="2:24" hidden="1" outlineLevel="1" x14ac:dyDescent="0.25">
      <c r="C58" t="s">
        <v>231</v>
      </c>
      <c r="D58">
        <v>50</v>
      </c>
      <c r="E58">
        <v>50</v>
      </c>
      <c r="F58">
        <v>50</v>
      </c>
      <c r="G58">
        <v>50</v>
      </c>
      <c r="H58">
        <v>50</v>
      </c>
      <c r="I58">
        <v>42</v>
      </c>
      <c r="J58">
        <v>50</v>
      </c>
      <c r="K58">
        <v>50</v>
      </c>
      <c r="L58">
        <v>50</v>
      </c>
      <c r="M58">
        <v>50</v>
      </c>
      <c r="N58">
        <v>45</v>
      </c>
      <c r="O58">
        <v>50</v>
      </c>
      <c r="P58">
        <v>50</v>
      </c>
      <c r="Q58">
        <v>33</v>
      </c>
      <c r="R58">
        <v>48</v>
      </c>
      <c r="S58">
        <v>50</v>
      </c>
      <c r="T58">
        <v>50</v>
      </c>
      <c r="U58">
        <v>50</v>
      </c>
      <c r="V58">
        <v>50</v>
      </c>
      <c r="W58">
        <v>50</v>
      </c>
      <c r="X58">
        <v>50</v>
      </c>
    </row>
    <row r="59" spans="2:24" hidden="1" outlineLevel="1" x14ac:dyDescent="0.25">
      <c r="B59" t="s">
        <v>229</v>
      </c>
      <c r="C59" t="s">
        <v>230</v>
      </c>
      <c r="D59">
        <v>0.57999999999999996</v>
      </c>
      <c r="E59">
        <v>8.4000000000000005E-2</v>
      </c>
      <c r="F59">
        <v>-2.1000000000000001E-2</v>
      </c>
      <c r="G59">
        <v>0.314</v>
      </c>
      <c r="H59">
        <v>0.64</v>
      </c>
      <c r="I59">
        <v>0.79800000000000004</v>
      </c>
      <c r="J59">
        <v>0.66900000000000004</v>
      </c>
      <c r="K59">
        <v>-0.182</v>
      </c>
      <c r="L59">
        <v>0.247</v>
      </c>
      <c r="M59">
        <v>8.4000000000000005E-2</v>
      </c>
      <c r="N59">
        <v>-5.6000000000000001E-2</v>
      </c>
      <c r="O59">
        <v>0.57299999999999995</v>
      </c>
      <c r="P59">
        <v>-9.0999999999999998E-2</v>
      </c>
      <c r="Q59">
        <v>-0.13400000000000001</v>
      </c>
      <c r="R59">
        <v>0.34799999999999998</v>
      </c>
      <c r="S59">
        <v>0.76400000000000001</v>
      </c>
      <c r="T59">
        <v>0.622</v>
      </c>
      <c r="U59">
        <v>0.46</v>
      </c>
      <c r="V59">
        <v>0.34499999999999997</v>
      </c>
      <c r="W59">
        <v>1</v>
      </c>
      <c r="X59">
        <v>0.26100000000000001</v>
      </c>
    </row>
    <row r="60" spans="2:24" hidden="1" outlineLevel="1" x14ac:dyDescent="0.25">
      <c r="C60" t="s">
        <v>242</v>
      </c>
      <c r="D60">
        <v>0</v>
      </c>
      <c r="E60">
        <v>0.56399999999999995</v>
      </c>
      <c r="F60">
        <v>0.88300000000000001</v>
      </c>
      <c r="G60">
        <v>2.7E-2</v>
      </c>
      <c r="H60">
        <v>0</v>
      </c>
      <c r="I60">
        <v>0</v>
      </c>
      <c r="J60">
        <v>0</v>
      </c>
      <c r="K60">
        <v>0.20499999999999999</v>
      </c>
      <c r="L60">
        <v>8.3000000000000004E-2</v>
      </c>
      <c r="M60">
        <v>0.56299999999999994</v>
      </c>
      <c r="N60">
        <v>0.71399999999999997</v>
      </c>
      <c r="O60">
        <v>0</v>
      </c>
      <c r="P60">
        <v>0.52900000000000003</v>
      </c>
      <c r="Q60">
        <v>0.45600000000000002</v>
      </c>
      <c r="R60">
        <v>1.6E-2</v>
      </c>
      <c r="S60">
        <v>0</v>
      </c>
      <c r="T60">
        <v>0</v>
      </c>
      <c r="U60">
        <v>1E-3</v>
      </c>
      <c r="V60">
        <v>1.4E-2</v>
      </c>
      <c r="X60">
        <v>6.7000000000000004E-2</v>
      </c>
    </row>
    <row r="61" spans="2:24" hidden="1" outlineLevel="1" x14ac:dyDescent="0.25">
      <c r="C61" t="s">
        <v>231</v>
      </c>
      <c r="D61">
        <v>50</v>
      </c>
      <c r="E61">
        <v>50</v>
      </c>
      <c r="F61">
        <v>50</v>
      </c>
      <c r="G61">
        <v>50</v>
      </c>
      <c r="H61">
        <v>50</v>
      </c>
      <c r="I61">
        <v>42</v>
      </c>
      <c r="J61">
        <v>50</v>
      </c>
      <c r="K61">
        <v>50</v>
      </c>
      <c r="L61">
        <v>50</v>
      </c>
      <c r="M61">
        <v>50</v>
      </c>
      <c r="N61">
        <v>45</v>
      </c>
      <c r="O61">
        <v>50</v>
      </c>
      <c r="P61">
        <v>50</v>
      </c>
      <c r="Q61">
        <v>33</v>
      </c>
      <c r="R61">
        <v>48</v>
      </c>
      <c r="S61">
        <v>50</v>
      </c>
      <c r="T61">
        <v>50</v>
      </c>
      <c r="U61">
        <v>50</v>
      </c>
      <c r="V61">
        <v>50</v>
      </c>
      <c r="W61">
        <v>50</v>
      </c>
      <c r="X61">
        <v>50</v>
      </c>
    </row>
    <row r="62" spans="2:24" hidden="1" outlineLevel="1" x14ac:dyDescent="0.25">
      <c r="B62" t="s">
        <v>241</v>
      </c>
      <c r="C62" t="s">
        <v>230</v>
      </c>
      <c r="D62">
        <v>0.161</v>
      </c>
      <c r="E62">
        <v>0.50700000000000001</v>
      </c>
      <c r="F62">
        <v>0.53100000000000003</v>
      </c>
      <c r="G62">
        <v>0.113</v>
      </c>
      <c r="H62">
        <v>0.41599999999999998</v>
      </c>
      <c r="I62">
        <v>0.40300000000000002</v>
      </c>
      <c r="J62">
        <v>0.23300000000000001</v>
      </c>
      <c r="K62">
        <v>-0.46700000000000003</v>
      </c>
      <c r="L62">
        <v>0.20100000000000001</v>
      </c>
      <c r="M62">
        <v>0.221</v>
      </c>
      <c r="N62">
        <v>0.501</v>
      </c>
      <c r="O62">
        <v>0.47399999999999998</v>
      </c>
      <c r="P62">
        <v>0.52</v>
      </c>
      <c r="Q62">
        <v>0.29199999999999998</v>
      </c>
      <c r="R62">
        <v>0.39900000000000002</v>
      </c>
      <c r="S62">
        <v>-6.9000000000000006E-2</v>
      </c>
      <c r="T62">
        <v>0.54100000000000004</v>
      </c>
      <c r="U62">
        <v>0.49</v>
      </c>
      <c r="V62">
        <v>0.54600000000000004</v>
      </c>
      <c r="W62">
        <v>0.26100000000000001</v>
      </c>
      <c r="X62">
        <v>1</v>
      </c>
    </row>
    <row r="63" spans="2:24" hidden="1" outlineLevel="1" x14ac:dyDescent="0.25">
      <c r="C63" t="s">
        <v>242</v>
      </c>
      <c r="D63">
        <v>0.26300000000000001</v>
      </c>
      <c r="E63">
        <v>0</v>
      </c>
      <c r="F63">
        <v>0</v>
      </c>
      <c r="G63">
        <v>0.433</v>
      </c>
      <c r="H63">
        <v>3.0000000000000001E-3</v>
      </c>
      <c r="I63">
        <v>8.0000000000000002E-3</v>
      </c>
      <c r="J63">
        <v>0.1</v>
      </c>
      <c r="K63">
        <v>1E-3</v>
      </c>
      <c r="L63">
        <v>0.16300000000000001</v>
      </c>
      <c r="M63">
        <v>0.123</v>
      </c>
      <c r="N63">
        <v>0</v>
      </c>
      <c r="O63">
        <v>1E-3</v>
      </c>
      <c r="P63">
        <v>0</v>
      </c>
      <c r="Q63">
        <v>9.9000000000000005E-2</v>
      </c>
      <c r="R63">
        <v>5.0000000000000001E-3</v>
      </c>
      <c r="S63">
        <v>0.63300000000000001</v>
      </c>
      <c r="T63">
        <v>0</v>
      </c>
      <c r="U63">
        <v>0</v>
      </c>
      <c r="V63">
        <v>0</v>
      </c>
      <c r="W63">
        <v>6.7000000000000004E-2</v>
      </c>
    </row>
    <row r="64" spans="2:24" hidden="1" outlineLevel="1" x14ac:dyDescent="0.25">
      <c r="C64" t="s">
        <v>231</v>
      </c>
      <c r="D64">
        <v>50</v>
      </c>
      <c r="E64">
        <v>50</v>
      </c>
      <c r="F64">
        <v>50</v>
      </c>
      <c r="G64">
        <v>50</v>
      </c>
      <c r="H64">
        <v>50</v>
      </c>
      <c r="I64">
        <v>42</v>
      </c>
      <c r="J64">
        <v>51</v>
      </c>
      <c r="K64">
        <v>50</v>
      </c>
      <c r="L64">
        <v>50</v>
      </c>
      <c r="M64">
        <v>50</v>
      </c>
      <c r="N64">
        <v>45</v>
      </c>
      <c r="O64">
        <v>50</v>
      </c>
      <c r="P64">
        <v>50</v>
      </c>
      <c r="Q64">
        <v>33</v>
      </c>
      <c r="R64">
        <v>48</v>
      </c>
      <c r="S64">
        <v>50</v>
      </c>
      <c r="T64">
        <v>50</v>
      </c>
      <c r="U64">
        <v>50</v>
      </c>
      <c r="V64">
        <v>50</v>
      </c>
      <c r="W64">
        <v>50</v>
      </c>
      <c r="X64">
        <v>65</v>
      </c>
    </row>
    <row r="65" spans="1:24" hidden="1" outlineLevel="1" x14ac:dyDescent="0.25">
      <c r="C65">
        <v>0</v>
      </c>
      <c r="D65">
        <v>2</v>
      </c>
      <c r="E65">
        <v>3</v>
      </c>
      <c r="F65">
        <v>4</v>
      </c>
      <c r="G65">
        <v>5</v>
      </c>
      <c r="H65">
        <v>6</v>
      </c>
      <c r="I65">
        <v>7</v>
      </c>
      <c r="J65">
        <v>8</v>
      </c>
      <c r="K65">
        <v>9</v>
      </c>
      <c r="L65">
        <v>10</v>
      </c>
      <c r="M65">
        <v>11</v>
      </c>
      <c r="N65">
        <v>12</v>
      </c>
      <c r="O65">
        <v>13</v>
      </c>
      <c r="P65">
        <v>14</v>
      </c>
      <c r="Q65">
        <v>15</v>
      </c>
      <c r="R65">
        <v>16</v>
      </c>
      <c r="S65">
        <v>17</v>
      </c>
      <c r="T65">
        <v>18</v>
      </c>
      <c r="U65">
        <v>19</v>
      </c>
      <c r="V65">
        <v>20</v>
      </c>
      <c r="W65">
        <v>21</v>
      </c>
      <c r="X65">
        <v>22</v>
      </c>
    </row>
    <row r="66" spans="1:24" collapsed="1" x14ac:dyDescent="0.25">
      <c r="D66" t="s">
        <v>215</v>
      </c>
      <c r="E66" t="s">
        <v>216</v>
      </c>
      <c r="F66" t="s">
        <v>217</v>
      </c>
      <c r="G66" t="s">
        <v>218</v>
      </c>
      <c r="H66" t="s">
        <v>219</v>
      </c>
      <c r="I66" t="s">
        <v>220</v>
      </c>
      <c r="J66" t="s">
        <v>221</v>
      </c>
      <c r="K66" t="s">
        <v>222</v>
      </c>
      <c r="L66" t="s">
        <v>223</v>
      </c>
      <c r="M66" t="s">
        <v>236</v>
      </c>
      <c r="N66" t="s">
        <v>224</v>
      </c>
      <c r="O66" t="s">
        <v>237</v>
      </c>
      <c r="P66" t="s">
        <v>225</v>
      </c>
      <c r="Q66" t="s">
        <v>238</v>
      </c>
      <c r="R66" t="s">
        <v>239</v>
      </c>
      <c r="S66" t="s">
        <v>226</v>
      </c>
      <c r="T66" t="s">
        <v>227</v>
      </c>
      <c r="U66" t="s">
        <v>228</v>
      </c>
      <c r="V66" t="s">
        <v>240</v>
      </c>
      <c r="W66" t="s">
        <v>229</v>
      </c>
      <c r="X66" t="s">
        <v>241</v>
      </c>
    </row>
    <row r="67" spans="1:24" x14ac:dyDescent="0.25">
      <c r="A67">
        <v>0</v>
      </c>
      <c r="C67" t="s">
        <v>215</v>
      </c>
      <c r="D67" s="22"/>
      <c r="E67" s="22">
        <f t="shared" ref="E67:W80" ca="1" si="0">OFFSET($B$2,$A67,E$65)</f>
        <v>0.106</v>
      </c>
      <c r="F67" s="22">
        <f t="shared" ca="1" si="0"/>
        <v>-3.4000000000000002E-2</v>
      </c>
      <c r="G67" s="22">
        <f t="shared" ca="1" si="0"/>
        <v>0.157</v>
      </c>
      <c r="H67" s="22">
        <f t="shared" ca="1" si="0"/>
        <v>0.40400000000000003</v>
      </c>
      <c r="I67" s="22">
        <f t="shared" ca="1" si="0"/>
        <v>0.44</v>
      </c>
      <c r="J67" s="22">
        <f t="shared" ca="1" si="0"/>
        <v>0.45</v>
      </c>
      <c r="K67" s="22">
        <f t="shared" ca="1" si="0"/>
        <v>-0.20699999999999999</v>
      </c>
      <c r="L67" s="22">
        <f t="shared" ca="1" si="0"/>
        <v>0.377</v>
      </c>
      <c r="M67" s="22">
        <f t="shared" ca="1" si="0"/>
        <v>3.5000000000000003E-2</v>
      </c>
      <c r="N67" s="22">
        <f t="shared" ca="1" si="0"/>
        <v>4.2000000000000003E-2</v>
      </c>
      <c r="O67" s="22">
        <f t="shared" ca="1" si="0"/>
        <v>0.33400000000000002</v>
      </c>
      <c r="P67" s="22">
        <f t="shared" ca="1" si="0"/>
        <v>3.6999999999999998E-2</v>
      </c>
      <c r="Q67" s="22">
        <f t="shared" ca="1" si="0"/>
        <v>5.0999999999999997E-2</v>
      </c>
      <c r="R67" s="22">
        <f t="shared" ca="1" si="0"/>
        <v>0.42499999999999999</v>
      </c>
      <c r="S67" s="22">
        <f t="shared" ca="1" si="0"/>
        <v>0.54300000000000004</v>
      </c>
      <c r="T67" s="22">
        <f t="shared" ca="1" si="0"/>
        <v>0.4</v>
      </c>
      <c r="U67" s="22">
        <f t="shared" ca="1" si="0"/>
        <v>0.32500000000000001</v>
      </c>
      <c r="V67" s="22">
        <f t="shared" ca="1" si="0"/>
        <v>0.253</v>
      </c>
      <c r="W67" s="22">
        <f t="shared" ca="1" si="0"/>
        <v>0.57999999999999996</v>
      </c>
      <c r="X67" s="22">
        <f t="shared" ref="X67:X79" ca="1" si="1">OFFSET($B$2,$A67,X$65)</f>
        <v>0.161</v>
      </c>
    </row>
    <row r="68" spans="1:24" x14ac:dyDescent="0.25">
      <c r="A68">
        <v>3</v>
      </c>
      <c r="C68" t="s">
        <v>216</v>
      </c>
      <c r="D68" s="22">
        <f t="shared" ref="D68:S87" ca="1" si="2">OFFSET($B$2,$A68,D$65)</f>
        <v>0.106</v>
      </c>
      <c r="E68" s="22"/>
      <c r="F68" s="22">
        <f t="shared" ca="1" si="0"/>
        <v>0.28799999999999998</v>
      </c>
      <c r="G68" s="22">
        <f t="shared" ca="1" si="0"/>
        <v>0.14399999999999999</v>
      </c>
      <c r="H68" s="22">
        <f t="shared" ca="1" si="0"/>
        <v>0.255</v>
      </c>
      <c r="I68" s="22">
        <f t="shared" ca="1" si="0"/>
        <v>0.14299999999999999</v>
      </c>
      <c r="J68" s="22">
        <f t="shared" ca="1" si="0"/>
        <v>0.156</v>
      </c>
      <c r="K68" s="22">
        <f t="shared" ca="1" si="0"/>
        <v>-0.252</v>
      </c>
      <c r="L68" s="22">
        <f t="shared" ca="1" si="0"/>
        <v>-4.8000000000000001E-2</v>
      </c>
      <c r="M68" s="22">
        <f t="shared" ca="1" si="0"/>
        <v>0.14899999999999999</v>
      </c>
      <c r="N68" s="22">
        <f t="shared" ca="1" si="0"/>
        <v>0.45</v>
      </c>
      <c r="O68" s="22">
        <f t="shared" ca="1" si="0"/>
        <v>0.27100000000000002</v>
      </c>
      <c r="P68" s="22">
        <f t="shared" ca="1" si="0"/>
        <v>0.33700000000000002</v>
      </c>
      <c r="Q68" s="22">
        <f t="shared" ca="1" si="0"/>
        <v>0.16700000000000001</v>
      </c>
      <c r="R68" s="22">
        <f t="shared" ca="1" si="0"/>
        <v>0.30199999999999999</v>
      </c>
      <c r="S68" s="22">
        <f t="shared" ca="1" si="0"/>
        <v>-2.3E-2</v>
      </c>
      <c r="T68" s="22">
        <f t="shared" ca="1" si="0"/>
        <v>0.13400000000000001</v>
      </c>
      <c r="U68" s="22">
        <f t="shared" ca="1" si="0"/>
        <v>0.33800000000000002</v>
      </c>
      <c r="V68" s="22">
        <f t="shared" ca="1" si="0"/>
        <v>0.41499999999999998</v>
      </c>
      <c r="W68" s="22">
        <f t="shared" ca="1" si="0"/>
        <v>8.4000000000000005E-2</v>
      </c>
      <c r="X68" s="22">
        <f t="shared" ca="1" si="1"/>
        <v>0.50700000000000001</v>
      </c>
    </row>
    <row r="69" spans="1:24" x14ac:dyDescent="0.25">
      <c r="A69">
        <v>6</v>
      </c>
      <c r="C69" t="s">
        <v>217</v>
      </c>
      <c r="D69" s="22">
        <f t="shared" ca="1" si="2"/>
        <v>-3.4000000000000002E-2</v>
      </c>
      <c r="E69" s="22">
        <f t="shared" ca="1" si="0"/>
        <v>0.28799999999999998</v>
      </c>
      <c r="F69" s="22"/>
      <c r="G69" s="22">
        <f t="shared" ca="1" si="0"/>
        <v>0.05</v>
      </c>
      <c r="H69" s="22">
        <f t="shared" ca="1" si="0"/>
        <v>0.126</v>
      </c>
      <c r="I69" s="22">
        <f t="shared" ca="1" si="0"/>
        <v>-0.04</v>
      </c>
      <c r="J69" s="22">
        <f t="shared" ca="1" si="0"/>
        <v>-0.05</v>
      </c>
      <c r="K69" s="22">
        <f t="shared" ca="1" si="0"/>
        <v>-0.34599999999999997</v>
      </c>
      <c r="L69" s="22">
        <f t="shared" ca="1" si="0"/>
        <v>0.14499999999999999</v>
      </c>
      <c r="M69" s="22">
        <f t="shared" ca="1" si="0"/>
        <v>0.501</v>
      </c>
      <c r="N69" s="22">
        <f t="shared" ca="1" si="0"/>
        <v>0.41599999999999998</v>
      </c>
      <c r="O69" s="22">
        <f t="shared" ca="1" si="0"/>
        <v>0.27</v>
      </c>
      <c r="P69" s="22">
        <f t="shared" ca="1" si="0"/>
        <v>0.36</v>
      </c>
      <c r="Q69" s="22">
        <f t="shared" ca="1" si="0"/>
        <v>0.157</v>
      </c>
      <c r="R69" s="22">
        <f t="shared" ca="1" si="0"/>
        <v>0.25700000000000001</v>
      </c>
      <c r="S69" s="22">
        <f t="shared" ca="1" si="0"/>
        <v>-0.19500000000000001</v>
      </c>
      <c r="T69" s="22">
        <f t="shared" ca="1" si="0"/>
        <v>0.28399999999999997</v>
      </c>
      <c r="U69" s="22">
        <f t="shared" ca="1" si="0"/>
        <v>0.33</v>
      </c>
      <c r="V69" s="22">
        <f t="shared" ca="1" si="0"/>
        <v>0.38</v>
      </c>
      <c r="W69" s="22">
        <f t="shared" ca="1" si="0"/>
        <v>-2.1000000000000001E-2</v>
      </c>
      <c r="X69" s="22">
        <f t="shared" ca="1" si="1"/>
        <v>0.53100000000000003</v>
      </c>
    </row>
    <row r="70" spans="1:24" x14ac:dyDescent="0.25">
      <c r="A70">
        <v>9</v>
      </c>
      <c r="C70" t="s">
        <v>218</v>
      </c>
      <c r="D70" s="22">
        <f t="shared" ca="1" si="2"/>
        <v>0.157</v>
      </c>
      <c r="E70" s="22">
        <f t="shared" ca="1" si="0"/>
        <v>0.14399999999999999</v>
      </c>
      <c r="F70" s="22">
        <f t="shared" ca="1" si="0"/>
        <v>0.05</v>
      </c>
      <c r="G70" s="22"/>
      <c r="H70" s="22">
        <f t="shared" ca="1" si="0"/>
        <v>0.58799999999999997</v>
      </c>
      <c r="I70" s="22">
        <f t="shared" ca="1" si="0"/>
        <v>0.48599999999999999</v>
      </c>
      <c r="J70" s="22">
        <f t="shared" ca="1" si="0"/>
        <v>0.43</v>
      </c>
      <c r="K70" s="22">
        <f t="shared" ca="1" si="0"/>
        <v>-5.0999999999999997E-2</v>
      </c>
      <c r="L70" s="22">
        <f t="shared" ca="1" si="0"/>
        <v>-3.5999999999999997E-2</v>
      </c>
      <c r="M70" s="22">
        <f t="shared" ca="1" si="0"/>
        <v>-4.1000000000000002E-2</v>
      </c>
      <c r="N70" s="22">
        <f t="shared" ca="1" si="0"/>
        <v>0.124</v>
      </c>
      <c r="O70" s="22">
        <f t="shared" ca="1" si="0"/>
        <v>0.67400000000000004</v>
      </c>
      <c r="P70" s="22">
        <f t="shared" ca="1" si="0"/>
        <v>3.0000000000000001E-3</v>
      </c>
      <c r="Q70" s="22">
        <f t="shared" ca="1" si="0"/>
        <v>-0.20599999999999999</v>
      </c>
      <c r="R70" s="22">
        <f t="shared" ca="1" si="0"/>
        <v>0.29599999999999999</v>
      </c>
      <c r="S70" s="22">
        <f t="shared" ca="1" si="0"/>
        <v>0.42399999999999999</v>
      </c>
      <c r="T70" s="22">
        <f t="shared" ca="1" si="0"/>
        <v>0.32200000000000001</v>
      </c>
      <c r="U70" s="22">
        <f t="shared" ca="1" si="0"/>
        <v>0.55600000000000005</v>
      </c>
      <c r="V70" s="22">
        <f t="shared" ca="1" si="0"/>
        <v>0.52</v>
      </c>
      <c r="W70" s="22">
        <f t="shared" ca="1" si="0"/>
        <v>0.314</v>
      </c>
      <c r="X70" s="22">
        <f t="shared" ca="1" si="1"/>
        <v>0.113</v>
      </c>
    </row>
    <row r="71" spans="1:24" x14ac:dyDescent="0.25">
      <c r="A71">
        <v>12</v>
      </c>
      <c r="C71" t="s">
        <v>219</v>
      </c>
      <c r="D71" s="22">
        <f t="shared" ca="1" si="2"/>
        <v>0.40400000000000003</v>
      </c>
      <c r="E71" s="22">
        <f t="shared" ca="1" si="0"/>
        <v>0.255</v>
      </c>
      <c r="F71" s="22">
        <f t="shared" ca="1" si="0"/>
        <v>0.126</v>
      </c>
      <c r="G71" s="22">
        <f t="shared" ca="1" si="0"/>
        <v>0.58799999999999997</v>
      </c>
      <c r="H71" s="22"/>
      <c r="I71" s="22">
        <f t="shared" ca="1" si="0"/>
        <v>0.77400000000000002</v>
      </c>
      <c r="J71" s="22">
        <f t="shared" ca="1" si="0"/>
        <v>0.52600000000000002</v>
      </c>
      <c r="K71" s="22">
        <f t="shared" ca="1" si="0"/>
        <v>-0.31</v>
      </c>
      <c r="L71" s="22">
        <f t="shared" ca="1" si="0"/>
        <v>0.20599999999999999</v>
      </c>
      <c r="M71" s="22">
        <f t="shared" ca="1" si="0"/>
        <v>5.5E-2</v>
      </c>
      <c r="N71" s="22">
        <f t="shared" ca="1" si="0"/>
        <v>4.9000000000000002E-2</v>
      </c>
      <c r="O71" s="22">
        <f t="shared" ca="1" si="0"/>
        <v>0.77400000000000002</v>
      </c>
      <c r="P71" s="22">
        <f t="shared" ca="1" si="0"/>
        <v>0.14599999999999999</v>
      </c>
      <c r="Q71" s="22">
        <f t="shared" ca="1" si="0"/>
        <v>5.0999999999999997E-2</v>
      </c>
      <c r="R71" s="22">
        <f t="shared" ca="1" si="0"/>
        <v>0.36899999999999999</v>
      </c>
      <c r="S71" s="22">
        <f t="shared" ca="1" si="0"/>
        <v>0.59199999999999997</v>
      </c>
      <c r="T71" s="22">
        <f t="shared" ca="1" si="0"/>
        <v>0.52400000000000002</v>
      </c>
      <c r="U71" s="22">
        <f t="shared" ca="1" si="0"/>
        <v>0.69799999999999995</v>
      </c>
      <c r="V71" s="22">
        <f t="shared" ca="1" si="0"/>
        <v>0.63700000000000001</v>
      </c>
      <c r="W71" s="22">
        <f t="shared" ca="1" si="0"/>
        <v>0.64</v>
      </c>
      <c r="X71" s="22">
        <f t="shared" ca="1" si="1"/>
        <v>0.41599999999999998</v>
      </c>
    </row>
    <row r="72" spans="1:24" x14ac:dyDescent="0.25">
      <c r="A72">
        <v>15</v>
      </c>
      <c r="C72" t="s">
        <v>220</v>
      </c>
      <c r="D72" s="22">
        <f t="shared" ca="1" si="2"/>
        <v>0.44</v>
      </c>
      <c r="E72" s="22">
        <f t="shared" ca="1" si="0"/>
        <v>0.14299999999999999</v>
      </c>
      <c r="F72" s="22">
        <f t="shared" ca="1" si="0"/>
        <v>-0.04</v>
      </c>
      <c r="G72" s="22">
        <f t="shared" ca="1" si="0"/>
        <v>0.48599999999999999</v>
      </c>
      <c r="H72" s="22">
        <f t="shared" ca="1" si="0"/>
        <v>0.77400000000000002</v>
      </c>
      <c r="I72" s="22"/>
      <c r="J72" s="22">
        <f t="shared" ca="1" si="0"/>
        <v>0.69699999999999995</v>
      </c>
      <c r="K72" s="22">
        <f t="shared" ca="1" si="0"/>
        <v>-0.28599999999999998</v>
      </c>
      <c r="L72" s="22">
        <f t="shared" ca="1" si="0"/>
        <v>0.17</v>
      </c>
      <c r="M72" s="22">
        <f t="shared" ca="1" si="0"/>
        <v>5.3999999999999999E-2</v>
      </c>
      <c r="N72" s="22">
        <f t="shared" ca="1" si="0"/>
        <v>0.13200000000000001</v>
      </c>
      <c r="O72" s="22">
        <f t="shared" ca="1" si="0"/>
        <v>0.74199999999999999</v>
      </c>
      <c r="P72" s="22">
        <f t="shared" ca="1" si="0"/>
        <v>-6.7000000000000004E-2</v>
      </c>
      <c r="Q72" s="22">
        <f t="shared" ca="1" si="0"/>
        <v>-3.1E-2</v>
      </c>
      <c r="R72" s="22">
        <f t="shared" ca="1" si="0"/>
        <v>0.20699999999999999</v>
      </c>
      <c r="S72" s="22">
        <f t="shared" ca="1" si="0"/>
        <v>0.69</v>
      </c>
      <c r="T72" s="22">
        <f t="shared" ca="1" si="0"/>
        <v>0.63700000000000001</v>
      </c>
      <c r="U72" s="22">
        <f t="shared" ca="1" si="0"/>
        <v>0.64</v>
      </c>
      <c r="V72" s="22">
        <f t="shared" ca="1" si="0"/>
        <v>0.56299999999999994</v>
      </c>
      <c r="W72" s="22">
        <f t="shared" ca="1" si="0"/>
        <v>0.79800000000000004</v>
      </c>
      <c r="X72" s="22">
        <f t="shared" ca="1" si="1"/>
        <v>0.40300000000000002</v>
      </c>
    </row>
    <row r="73" spans="1:24" x14ac:dyDescent="0.25">
      <c r="A73">
        <v>18</v>
      </c>
      <c r="C73" t="s">
        <v>221</v>
      </c>
      <c r="D73" s="22">
        <f t="shared" ca="1" si="2"/>
        <v>0.45</v>
      </c>
      <c r="E73" s="22">
        <f t="shared" ca="1" si="0"/>
        <v>0.156</v>
      </c>
      <c r="F73" s="22">
        <f t="shared" ca="1" si="0"/>
        <v>-0.05</v>
      </c>
      <c r="G73" s="22">
        <f t="shared" ca="1" si="0"/>
        <v>0.43</v>
      </c>
      <c r="H73" s="22">
        <f t="shared" ca="1" si="0"/>
        <v>0.52600000000000002</v>
      </c>
      <c r="I73" s="22">
        <f t="shared" ca="1" si="0"/>
        <v>0.69699999999999995</v>
      </c>
      <c r="J73" s="22"/>
      <c r="K73" s="22">
        <f t="shared" ca="1" si="0"/>
        <v>-0.106</v>
      </c>
      <c r="L73" s="22">
        <f t="shared" ca="1" si="0"/>
        <v>6.4000000000000001E-2</v>
      </c>
      <c r="M73" s="22">
        <f t="shared" ca="1" si="0"/>
        <v>7.0000000000000007E-2</v>
      </c>
      <c r="N73" s="22">
        <f t="shared" ca="1" si="0"/>
        <v>0.222</v>
      </c>
      <c r="O73" s="22">
        <f t="shared" ca="1" si="0"/>
        <v>0.63700000000000001</v>
      </c>
      <c r="P73" s="22">
        <f t="shared" ca="1" si="0"/>
        <v>-1.6E-2</v>
      </c>
      <c r="Q73" s="22">
        <f t="shared" ca="1" si="0"/>
        <v>-5.1999999999999998E-2</v>
      </c>
      <c r="R73" s="22">
        <f t="shared" ca="1" si="0"/>
        <v>0.32200000000000001</v>
      </c>
      <c r="S73" s="22">
        <f t="shared" ca="1" si="0"/>
        <v>0.58799999999999997</v>
      </c>
      <c r="T73" s="22">
        <f t="shared" ca="1" si="0"/>
        <v>0.50800000000000001</v>
      </c>
      <c r="U73" s="22">
        <f t="shared" ca="1" si="0"/>
        <v>0.52600000000000002</v>
      </c>
      <c r="V73" s="22">
        <f t="shared" ca="1" si="0"/>
        <v>0.432</v>
      </c>
      <c r="W73" s="22">
        <f t="shared" ca="1" si="0"/>
        <v>0.66900000000000004</v>
      </c>
      <c r="X73" s="22">
        <f t="shared" ca="1" si="1"/>
        <v>0.23300000000000001</v>
      </c>
    </row>
    <row r="74" spans="1:24" x14ac:dyDescent="0.25">
      <c r="A74">
        <v>21</v>
      </c>
      <c r="C74" t="s">
        <v>222</v>
      </c>
      <c r="D74" s="22">
        <f t="shared" ca="1" si="2"/>
        <v>-0.20699999999999999</v>
      </c>
      <c r="E74" s="22">
        <f t="shared" ca="1" si="0"/>
        <v>-0.252</v>
      </c>
      <c r="F74" s="22">
        <f t="shared" ca="1" si="0"/>
        <v>-0.34599999999999997</v>
      </c>
      <c r="G74" s="22">
        <f t="shared" ca="1" si="0"/>
        <v>-5.0999999999999997E-2</v>
      </c>
      <c r="H74" s="22">
        <f t="shared" ca="1" si="0"/>
        <v>-0.31</v>
      </c>
      <c r="I74" s="22">
        <f t="shared" ca="1" si="0"/>
        <v>-0.28599999999999998</v>
      </c>
      <c r="J74" s="22">
        <f t="shared" ca="1" si="0"/>
        <v>-0.106</v>
      </c>
      <c r="K74" s="22"/>
      <c r="L74" s="22">
        <f t="shared" ca="1" si="0"/>
        <v>-0.26400000000000001</v>
      </c>
      <c r="M74" s="22">
        <f t="shared" ca="1" si="0"/>
        <v>-9.4E-2</v>
      </c>
      <c r="N74" s="22">
        <f t="shared" ca="1" si="0"/>
        <v>-0.27800000000000002</v>
      </c>
      <c r="O74" s="22">
        <f t="shared" ca="1" si="0"/>
        <v>-0.26500000000000001</v>
      </c>
      <c r="P74" s="22">
        <f t="shared" ca="1" si="0"/>
        <v>-0.39300000000000002</v>
      </c>
      <c r="Q74" s="22">
        <f t="shared" ca="1" si="0"/>
        <v>-0.32600000000000001</v>
      </c>
      <c r="R74" s="22">
        <f t="shared" ca="1" si="0"/>
        <v>-0.17899999999999999</v>
      </c>
      <c r="S74" s="22">
        <f t="shared" ca="1" si="0"/>
        <v>1.0999999999999999E-2</v>
      </c>
      <c r="T74" s="22">
        <f t="shared" ca="1" si="0"/>
        <v>-0.38600000000000001</v>
      </c>
      <c r="U74" s="22">
        <f t="shared" ca="1" si="0"/>
        <v>-0.45300000000000001</v>
      </c>
      <c r="V74" s="22">
        <f t="shared" ca="1" si="0"/>
        <v>-0.45600000000000002</v>
      </c>
      <c r="W74" s="22">
        <f t="shared" ca="1" si="0"/>
        <v>-0.182</v>
      </c>
      <c r="X74" s="22">
        <f t="shared" ca="1" si="1"/>
        <v>-0.46700000000000003</v>
      </c>
    </row>
    <row r="75" spans="1:24" x14ac:dyDescent="0.25">
      <c r="A75">
        <v>24</v>
      </c>
      <c r="C75" t="s">
        <v>223</v>
      </c>
      <c r="D75" s="22">
        <f t="shared" ca="1" si="2"/>
        <v>0.377</v>
      </c>
      <c r="E75" s="22">
        <f t="shared" ca="1" si="0"/>
        <v>-4.8000000000000001E-2</v>
      </c>
      <c r="F75" s="22">
        <f t="shared" ca="1" si="0"/>
        <v>0.14499999999999999</v>
      </c>
      <c r="G75" s="22">
        <f t="shared" ca="1" si="0"/>
        <v>-3.5999999999999997E-2</v>
      </c>
      <c r="H75" s="22">
        <f t="shared" ca="1" si="0"/>
        <v>0.20599999999999999</v>
      </c>
      <c r="I75" s="22">
        <f t="shared" ca="1" si="0"/>
        <v>0.17</v>
      </c>
      <c r="J75" s="22">
        <f t="shared" ca="1" si="0"/>
        <v>6.4000000000000001E-2</v>
      </c>
      <c r="K75" s="22">
        <f t="shared" ca="1" si="0"/>
        <v>-0.26400000000000001</v>
      </c>
      <c r="L75" s="22"/>
      <c r="M75" s="22">
        <f t="shared" ca="1" si="0"/>
        <v>-0.08</v>
      </c>
      <c r="N75" s="22">
        <f t="shared" ca="1" si="0"/>
        <v>0.153</v>
      </c>
      <c r="O75" s="22">
        <f t="shared" ca="1" si="0"/>
        <v>0.17899999999999999</v>
      </c>
      <c r="P75" s="22">
        <f t="shared" ca="1" si="0"/>
        <v>6.0999999999999999E-2</v>
      </c>
      <c r="Q75" s="22">
        <f t="shared" ca="1" si="0"/>
        <v>8.2000000000000003E-2</v>
      </c>
      <c r="R75" s="22">
        <f t="shared" ca="1" si="0"/>
        <v>0.38100000000000001</v>
      </c>
      <c r="S75" s="22">
        <f t="shared" ca="1" si="0"/>
        <v>-4.7E-2</v>
      </c>
      <c r="T75" s="22">
        <f t="shared" ca="1" si="0"/>
        <v>0.28999999999999998</v>
      </c>
      <c r="U75" s="22">
        <f t="shared" ca="1" si="0"/>
        <v>0.14000000000000001</v>
      </c>
      <c r="V75" s="22">
        <f t="shared" ca="1" si="0"/>
        <v>0.13100000000000001</v>
      </c>
      <c r="W75" s="22">
        <f t="shared" ca="1" si="0"/>
        <v>0.247</v>
      </c>
      <c r="X75" s="22">
        <f t="shared" ca="1" si="1"/>
        <v>0.20100000000000001</v>
      </c>
    </row>
    <row r="76" spans="1:24" x14ac:dyDescent="0.25">
      <c r="A76">
        <v>27</v>
      </c>
      <c r="C76" t="s">
        <v>236</v>
      </c>
      <c r="D76" s="22">
        <f t="shared" ca="1" si="2"/>
        <v>3.5000000000000003E-2</v>
      </c>
      <c r="E76" s="22">
        <f t="shared" ca="1" si="0"/>
        <v>0.14899999999999999</v>
      </c>
      <c r="F76" s="22">
        <f t="shared" ca="1" si="0"/>
        <v>0.501</v>
      </c>
      <c r="G76" s="22">
        <f t="shared" ca="1" si="0"/>
        <v>-4.1000000000000002E-2</v>
      </c>
      <c r="H76" s="22">
        <f t="shared" ca="1" si="0"/>
        <v>5.5E-2</v>
      </c>
      <c r="I76" s="22">
        <f t="shared" ca="1" si="0"/>
        <v>5.3999999999999999E-2</v>
      </c>
      <c r="J76" s="22">
        <f t="shared" ca="1" si="0"/>
        <v>7.0000000000000007E-2</v>
      </c>
      <c r="K76" s="22">
        <f t="shared" ca="1" si="0"/>
        <v>-9.4E-2</v>
      </c>
      <c r="L76" s="22">
        <f t="shared" ca="1" si="0"/>
        <v>-0.08</v>
      </c>
      <c r="M76" s="22"/>
      <c r="N76" s="22">
        <f t="shared" ca="1" si="0"/>
        <v>0.38500000000000001</v>
      </c>
      <c r="O76" s="22">
        <f t="shared" ca="1" si="0"/>
        <v>0.253</v>
      </c>
      <c r="P76" s="22">
        <f t="shared" ca="1" si="0"/>
        <v>0.13700000000000001</v>
      </c>
      <c r="Q76" s="22">
        <f t="shared" ca="1" si="0"/>
        <v>0.27300000000000002</v>
      </c>
      <c r="R76" s="22">
        <f t="shared" ca="1" si="0"/>
        <v>0.114</v>
      </c>
      <c r="S76" s="22">
        <f t="shared" ca="1" si="0"/>
        <v>-7.6999999999999999E-2</v>
      </c>
      <c r="T76" s="22">
        <f t="shared" ca="1" si="0"/>
        <v>0.124</v>
      </c>
      <c r="U76" s="22">
        <f t="shared" ca="1" si="0"/>
        <v>0.34300000000000003</v>
      </c>
      <c r="V76" s="22">
        <f t="shared" ca="1" si="0"/>
        <v>0.32600000000000001</v>
      </c>
      <c r="W76" s="22">
        <f t="shared" ca="1" si="0"/>
        <v>8.4000000000000005E-2</v>
      </c>
      <c r="X76" s="22">
        <f t="shared" ca="1" si="1"/>
        <v>0.221</v>
      </c>
    </row>
    <row r="77" spans="1:24" x14ac:dyDescent="0.25">
      <c r="A77">
        <v>30</v>
      </c>
      <c r="C77" t="s">
        <v>224</v>
      </c>
      <c r="D77" s="22">
        <f t="shared" ca="1" si="2"/>
        <v>4.2000000000000003E-2</v>
      </c>
      <c r="E77" s="22">
        <f t="shared" ca="1" si="0"/>
        <v>0.45</v>
      </c>
      <c r="F77" s="22">
        <f t="shared" ca="1" si="0"/>
        <v>0.41599999999999998</v>
      </c>
      <c r="G77" s="22">
        <f t="shared" ca="1" si="0"/>
        <v>0.124</v>
      </c>
      <c r="H77" s="22">
        <f t="shared" ca="1" si="0"/>
        <v>4.9000000000000002E-2</v>
      </c>
      <c r="I77" s="22">
        <f t="shared" ca="1" si="0"/>
        <v>0.13200000000000001</v>
      </c>
      <c r="J77" s="22">
        <f t="shared" ca="1" si="0"/>
        <v>0.222</v>
      </c>
      <c r="K77" s="22">
        <f t="shared" ca="1" si="0"/>
        <v>-0.27800000000000002</v>
      </c>
      <c r="L77" s="22">
        <f t="shared" ca="1" si="0"/>
        <v>0.153</v>
      </c>
      <c r="M77" s="22">
        <f t="shared" ca="1" si="0"/>
        <v>0.38500000000000001</v>
      </c>
      <c r="N77" s="22"/>
      <c r="O77" s="22">
        <f t="shared" ca="1" si="0"/>
        <v>0.30299999999999999</v>
      </c>
      <c r="P77" s="22">
        <f t="shared" ca="1" si="0"/>
        <v>0.34799999999999998</v>
      </c>
      <c r="Q77" s="22">
        <f t="shared" ca="1" si="0"/>
        <v>0.21199999999999999</v>
      </c>
      <c r="R77" s="22">
        <f t="shared" ca="1" si="0"/>
        <v>0.20100000000000001</v>
      </c>
      <c r="S77" s="22">
        <f t="shared" ca="1" si="0"/>
        <v>-0.316</v>
      </c>
      <c r="T77" s="22">
        <f t="shared" ca="1" si="0"/>
        <v>0.26300000000000001</v>
      </c>
      <c r="U77" s="22">
        <f t="shared" ca="1" si="0"/>
        <v>0.373</v>
      </c>
      <c r="V77" s="22">
        <f t="shared" ca="1" si="0"/>
        <v>0.44600000000000001</v>
      </c>
      <c r="W77" s="22">
        <f t="shared" ca="1" si="0"/>
        <v>-5.6000000000000001E-2</v>
      </c>
      <c r="X77" s="22">
        <f t="shared" ca="1" si="1"/>
        <v>0.501</v>
      </c>
    </row>
    <row r="78" spans="1:24" x14ac:dyDescent="0.25">
      <c r="A78">
        <v>33</v>
      </c>
      <c r="C78" t="s">
        <v>237</v>
      </c>
      <c r="D78" s="22">
        <f t="shared" ca="1" si="2"/>
        <v>0.33400000000000002</v>
      </c>
      <c r="E78" s="22">
        <f t="shared" ca="1" si="0"/>
        <v>0.27100000000000002</v>
      </c>
      <c r="F78" s="22">
        <f t="shared" ca="1" si="0"/>
        <v>0.27</v>
      </c>
      <c r="G78" s="22">
        <f t="shared" ca="1" si="0"/>
        <v>0.67400000000000004</v>
      </c>
      <c r="H78" s="22">
        <f t="shared" ca="1" si="0"/>
        <v>0.77400000000000002</v>
      </c>
      <c r="I78" s="22">
        <f t="shared" ca="1" si="0"/>
        <v>0.74199999999999999</v>
      </c>
      <c r="J78" s="22">
        <f t="shared" ca="1" si="0"/>
        <v>0.63700000000000001</v>
      </c>
      <c r="K78" s="22">
        <f t="shared" ca="1" si="0"/>
        <v>-0.26500000000000001</v>
      </c>
      <c r="L78" s="22">
        <f t="shared" ca="1" si="0"/>
        <v>0.17899999999999999</v>
      </c>
      <c r="M78" s="22">
        <f t="shared" ca="1" si="0"/>
        <v>0.253</v>
      </c>
      <c r="N78" s="22">
        <f t="shared" ca="1" si="0"/>
        <v>0.30299999999999999</v>
      </c>
      <c r="O78" s="22"/>
      <c r="P78" s="22">
        <f t="shared" ca="1" si="0"/>
        <v>0.17899999999999999</v>
      </c>
      <c r="Q78" s="22">
        <f t="shared" ca="1" si="0"/>
        <v>0.10199999999999999</v>
      </c>
      <c r="R78" s="22">
        <f t="shared" ca="1" si="0"/>
        <v>0.371</v>
      </c>
      <c r="S78" s="22">
        <f t="shared" ca="1" si="0"/>
        <v>0.42299999999999999</v>
      </c>
      <c r="T78" s="22">
        <f t="shared" ca="1" si="0"/>
        <v>0.51800000000000002</v>
      </c>
      <c r="U78" s="22">
        <f t="shared" ca="1" si="0"/>
        <v>0.76600000000000001</v>
      </c>
      <c r="V78" s="22">
        <f t="shared" ca="1" si="0"/>
        <v>0.71899999999999997</v>
      </c>
      <c r="W78" s="22">
        <f t="shared" ca="1" si="0"/>
        <v>0.57299999999999995</v>
      </c>
      <c r="X78" s="22">
        <f t="shared" ca="1" si="1"/>
        <v>0.47399999999999998</v>
      </c>
    </row>
    <row r="79" spans="1:24" x14ac:dyDescent="0.25">
      <c r="A79">
        <v>36</v>
      </c>
      <c r="C79" t="s">
        <v>225</v>
      </c>
      <c r="D79" s="22">
        <f t="shared" ca="1" si="2"/>
        <v>3.6999999999999998E-2</v>
      </c>
      <c r="E79" s="22">
        <f t="shared" ca="1" si="0"/>
        <v>0.33700000000000002</v>
      </c>
      <c r="F79" s="22">
        <f t="shared" ca="1" si="0"/>
        <v>0.36</v>
      </c>
      <c r="G79" s="22">
        <f t="shared" ca="1" si="0"/>
        <v>3.0000000000000001E-3</v>
      </c>
      <c r="H79" s="22">
        <f t="shared" ca="1" si="0"/>
        <v>0.14599999999999999</v>
      </c>
      <c r="I79" s="22">
        <f t="shared" ca="1" si="0"/>
        <v>-6.7000000000000004E-2</v>
      </c>
      <c r="J79" s="22">
        <f t="shared" ca="1" si="0"/>
        <v>-1.6E-2</v>
      </c>
      <c r="K79" s="22">
        <f t="shared" ca="1" si="0"/>
        <v>-0.39300000000000002</v>
      </c>
      <c r="L79" s="22">
        <f t="shared" ca="1" si="0"/>
        <v>6.0999999999999999E-2</v>
      </c>
      <c r="M79" s="22">
        <f t="shared" ca="1" si="0"/>
        <v>0.13700000000000001</v>
      </c>
      <c r="N79" s="22">
        <f t="shared" ca="1" si="0"/>
        <v>0.34799999999999998</v>
      </c>
      <c r="O79" s="22">
        <f t="shared" ca="1" si="0"/>
        <v>0.17899999999999999</v>
      </c>
      <c r="P79" s="22"/>
      <c r="Q79" s="22">
        <f t="shared" ca="1" si="0"/>
        <v>0.21199999999999999</v>
      </c>
      <c r="R79" s="22">
        <f t="shared" ca="1" si="0"/>
        <v>0.32800000000000001</v>
      </c>
      <c r="S79" s="22">
        <f t="shared" ca="1" si="0"/>
        <v>-0.29699999999999999</v>
      </c>
      <c r="T79" s="22">
        <f t="shared" ca="1" si="0"/>
        <v>0.19600000000000001</v>
      </c>
      <c r="U79" s="22">
        <f t="shared" ca="1" si="0"/>
        <v>0.224</v>
      </c>
      <c r="V79" s="22">
        <f t="shared" ca="1" si="0"/>
        <v>0.28899999999999998</v>
      </c>
      <c r="W79" s="22">
        <f t="shared" ca="1" si="0"/>
        <v>-9.0999999999999998E-2</v>
      </c>
      <c r="X79" s="22">
        <f t="shared" ca="1" si="1"/>
        <v>0.52</v>
      </c>
    </row>
    <row r="80" spans="1:24" x14ac:dyDescent="0.25">
      <c r="A80">
        <v>39</v>
      </c>
      <c r="C80" t="s">
        <v>238</v>
      </c>
      <c r="D80" s="22">
        <f t="shared" ca="1" si="2"/>
        <v>5.0999999999999997E-2</v>
      </c>
      <c r="E80" s="22">
        <f t="shared" ca="1" si="0"/>
        <v>0.16700000000000001</v>
      </c>
      <c r="F80" s="22">
        <f t="shared" ca="1" si="0"/>
        <v>0.157</v>
      </c>
      <c r="G80" s="22">
        <f t="shared" ca="1" si="0"/>
        <v>-0.20599999999999999</v>
      </c>
      <c r="H80" s="22">
        <f t="shared" ca="1" si="0"/>
        <v>5.0999999999999997E-2</v>
      </c>
      <c r="I80" s="22">
        <f t="shared" ca="1" si="0"/>
        <v>-3.1E-2</v>
      </c>
      <c r="J80" s="22">
        <f t="shared" ca="1" si="0"/>
        <v>-5.1999999999999998E-2</v>
      </c>
      <c r="K80" s="22">
        <f t="shared" ca="1" si="0"/>
        <v>-0.32600000000000001</v>
      </c>
      <c r="L80" s="22">
        <f t="shared" ca="1" si="0"/>
        <v>8.2000000000000003E-2</v>
      </c>
      <c r="M80" s="22">
        <f t="shared" ref="M80:X87" ca="1" si="3">OFFSET($B$2,$A80,M$65)</f>
        <v>0.27300000000000002</v>
      </c>
      <c r="N80" s="22">
        <f t="shared" ca="1" si="3"/>
        <v>0.21199999999999999</v>
      </c>
      <c r="O80" s="22">
        <f t="shared" ca="1" si="3"/>
        <v>0.10199999999999999</v>
      </c>
      <c r="P80" s="22">
        <f t="shared" ca="1" si="3"/>
        <v>0.21199999999999999</v>
      </c>
      <c r="Q80" s="22"/>
      <c r="R80" s="22">
        <f t="shared" ca="1" si="3"/>
        <v>4.2000000000000003E-2</v>
      </c>
      <c r="S80" s="22">
        <f t="shared" ca="1" si="3"/>
        <v>-0.221</v>
      </c>
      <c r="T80" s="22">
        <f t="shared" ca="1" si="3"/>
        <v>-0.05</v>
      </c>
      <c r="U80" s="22">
        <f t="shared" ca="1" si="3"/>
        <v>0.25700000000000001</v>
      </c>
      <c r="V80" s="22">
        <f t="shared" ca="1" si="3"/>
        <v>0.188</v>
      </c>
      <c r="W80" s="22">
        <f t="shared" ca="1" si="3"/>
        <v>-0.13400000000000001</v>
      </c>
      <c r="X80" s="22">
        <f t="shared" ca="1" si="3"/>
        <v>0.29199999999999998</v>
      </c>
    </row>
    <row r="81" spans="1:24" x14ac:dyDescent="0.25">
      <c r="A81">
        <v>42</v>
      </c>
      <c r="C81" t="s">
        <v>239</v>
      </c>
      <c r="D81" s="22">
        <f t="shared" ca="1" si="2"/>
        <v>0.42499999999999999</v>
      </c>
      <c r="E81" s="22">
        <f t="shared" ca="1" si="2"/>
        <v>0.30199999999999999</v>
      </c>
      <c r="F81" s="22">
        <f t="shared" ca="1" si="2"/>
        <v>0.25700000000000001</v>
      </c>
      <c r="G81" s="22">
        <f t="shared" ca="1" si="2"/>
        <v>0.29599999999999999</v>
      </c>
      <c r="H81" s="22">
        <f t="shared" ca="1" si="2"/>
        <v>0.36899999999999999</v>
      </c>
      <c r="I81" s="22">
        <f t="shared" ca="1" si="2"/>
        <v>0.20699999999999999</v>
      </c>
      <c r="J81" s="22">
        <f t="shared" ca="1" si="2"/>
        <v>0.32200000000000001</v>
      </c>
      <c r="K81" s="22">
        <f t="shared" ca="1" si="2"/>
        <v>-0.17899999999999999</v>
      </c>
      <c r="L81" s="22">
        <f t="shared" ca="1" si="2"/>
        <v>0.38100000000000001</v>
      </c>
      <c r="M81" s="22">
        <f t="shared" ca="1" si="2"/>
        <v>0.114</v>
      </c>
      <c r="N81" s="22">
        <f t="shared" ca="1" si="2"/>
        <v>0.20100000000000001</v>
      </c>
      <c r="O81" s="22">
        <f t="shared" ca="1" si="2"/>
        <v>0.371</v>
      </c>
      <c r="P81" s="22">
        <f t="shared" ca="1" si="2"/>
        <v>0.32800000000000001</v>
      </c>
      <c r="Q81" s="22">
        <f t="shared" ca="1" si="2"/>
        <v>4.2000000000000003E-2</v>
      </c>
      <c r="R81" s="22"/>
      <c r="S81" s="22">
        <f t="shared" ca="1" si="2"/>
        <v>0.14399999999999999</v>
      </c>
      <c r="T81" s="22">
        <f t="shared" ca="1" si="3"/>
        <v>0.255</v>
      </c>
      <c r="U81" s="22">
        <f t="shared" ca="1" si="3"/>
        <v>0.192</v>
      </c>
      <c r="V81" s="22">
        <f t="shared" ca="1" si="3"/>
        <v>0.20100000000000001</v>
      </c>
      <c r="W81" s="22">
        <f t="shared" ca="1" si="3"/>
        <v>0.34799999999999998</v>
      </c>
      <c r="X81" s="22">
        <f t="shared" ca="1" si="3"/>
        <v>0.39900000000000002</v>
      </c>
    </row>
    <row r="82" spans="1:24" x14ac:dyDescent="0.25">
      <c r="A82">
        <v>45</v>
      </c>
      <c r="C82" t="s">
        <v>226</v>
      </c>
      <c r="D82" s="22">
        <f t="shared" ca="1" si="2"/>
        <v>0.54300000000000004</v>
      </c>
      <c r="E82" s="22">
        <f t="shared" ca="1" si="2"/>
        <v>-2.3E-2</v>
      </c>
      <c r="F82" s="22">
        <f t="shared" ca="1" si="2"/>
        <v>-0.19500000000000001</v>
      </c>
      <c r="G82" s="22">
        <f t="shared" ca="1" si="2"/>
        <v>0.42399999999999999</v>
      </c>
      <c r="H82" s="22">
        <f t="shared" ca="1" si="2"/>
        <v>0.59199999999999997</v>
      </c>
      <c r="I82" s="22">
        <f t="shared" ca="1" si="2"/>
        <v>0.69</v>
      </c>
      <c r="J82" s="22">
        <f t="shared" ca="1" si="2"/>
        <v>0.58799999999999997</v>
      </c>
      <c r="K82" s="22">
        <f t="shared" ca="1" si="2"/>
        <v>1.0999999999999999E-2</v>
      </c>
      <c r="L82" s="22">
        <f t="shared" ca="1" si="2"/>
        <v>-4.7E-2</v>
      </c>
      <c r="M82" s="22">
        <f t="shared" ca="1" si="2"/>
        <v>-7.6999999999999999E-2</v>
      </c>
      <c r="N82" s="22">
        <f t="shared" ca="1" si="2"/>
        <v>-0.316</v>
      </c>
      <c r="O82" s="22">
        <f t="shared" ca="1" si="2"/>
        <v>0.42299999999999999</v>
      </c>
      <c r="P82" s="22">
        <f t="shared" ca="1" si="2"/>
        <v>-0.29699999999999999</v>
      </c>
      <c r="Q82" s="22">
        <f t="shared" ca="1" si="2"/>
        <v>-0.221</v>
      </c>
      <c r="R82" s="22">
        <f t="shared" ca="1" si="2"/>
        <v>0.14399999999999999</v>
      </c>
      <c r="S82" s="22"/>
      <c r="T82" s="22">
        <f t="shared" ca="1" si="3"/>
        <v>0.36899999999999999</v>
      </c>
      <c r="U82" s="22">
        <f t="shared" ca="1" si="3"/>
        <v>0.316</v>
      </c>
      <c r="V82" s="22">
        <f t="shared" ca="1" si="3"/>
        <v>0.17499999999999999</v>
      </c>
      <c r="W82" s="22">
        <f t="shared" ca="1" si="3"/>
        <v>0.76400000000000001</v>
      </c>
      <c r="X82" s="22">
        <f t="shared" ca="1" si="3"/>
        <v>-6.9000000000000006E-2</v>
      </c>
    </row>
    <row r="83" spans="1:24" x14ac:dyDescent="0.25">
      <c r="A83">
        <v>48</v>
      </c>
      <c r="C83" t="s">
        <v>227</v>
      </c>
      <c r="D83" s="22">
        <f t="shared" ca="1" si="2"/>
        <v>0.4</v>
      </c>
      <c r="E83" s="22">
        <f t="shared" ca="1" si="2"/>
        <v>0.13400000000000001</v>
      </c>
      <c r="F83" s="22">
        <f t="shared" ca="1" si="2"/>
        <v>0.28399999999999997</v>
      </c>
      <c r="G83" s="22">
        <f t="shared" ca="1" si="2"/>
        <v>0.32200000000000001</v>
      </c>
      <c r="H83" s="22">
        <f t="shared" ca="1" si="2"/>
        <v>0.52400000000000002</v>
      </c>
      <c r="I83" s="22">
        <f t="shared" ca="1" si="2"/>
        <v>0.63700000000000001</v>
      </c>
      <c r="J83" s="22">
        <f t="shared" ca="1" si="2"/>
        <v>0.50800000000000001</v>
      </c>
      <c r="K83" s="22">
        <f t="shared" ca="1" si="2"/>
        <v>-0.38600000000000001</v>
      </c>
      <c r="L83" s="22">
        <f t="shared" ca="1" si="2"/>
        <v>0.28999999999999998</v>
      </c>
      <c r="M83" s="22">
        <f t="shared" ca="1" si="2"/>
        <v>0.124</v>
      </c>
      <c r="N83" s="22">
        <f t="shared" ca="1" si="2"/>
        <v>0.26300000000000001</v>
      </c>
      <c r="O83" s="22">
        <f t="shared" ca="1" si="2"/>
        <v>0.51800000000000002</v>
      </c>
      <c r="P83" s="22">
        <f t="shared" ca="1" si="2"/>
        <v>0.19600000000000001</v>
      </c>
      <c r="Q83" s="22">
        <f t="shared" ca="1" si="2"/>
        <v>-0.05</v>
      </c>
      <c r="R83" s="22">
        <f t="shared" ca="1" si="2"/>
        <v>0.255</v>
      </c>
      <c r="S83" s="22">
        <f t="shared" ca="1" si="2"/>
        <v>0.36899999999999999</v>
      </c>
      <c r="T83" s="22"/>
      <c r="U83" s="22">
        <f t="shared" ca="1" si="3"/>
        <v>0.51500000000000001</v>
      </c>
      <c r="V83" s="22">
        <f t="shared" ca="1" si="3"/>
        <v>0.46500000000000002</v>
      </c>
      <c r="W83" s="22">
        <f t="shared" ca="1" si="3"/>
        <v>0.622</v>
      </c>
      <c r="X83" s="22">
        <f t="shared" ca="1" si="3"/>
        <v>0.54100000000000004</v>
      </c>
    </row>
    <row r="84" spans="1:24" x14ac:dyDescent="0.25">
      <c r="A84">
        <v>51</v>
      </c>
      <c r="C84" t="s">
        <v>228</v>
      </c>
      <c r="D84" s="22">
        <f t="shared" ca="1" si="2"/>
        <v>0.32500000000000001</v>
      </c>
      <c r="E84" s="22">
        <f t="shared" ca="1" si="2"/>
        <v>0.33800000000000002</v>
      </c>
      <c r="F84" s="22">
        <f t="shared" ca="1" si="2"/>
        <v>0.33</v>
      </c>
      <c r="G84" s="22">
        <f t="shared" ca="1" si="2"/>
        <v>0.55600000000000005</v>
      </c>
      <c r="H84" s="22">
        <f t="shared" ca="1" si="2"/>
        <v>0.69799999999999995</v>
      </c>
      <c r="I84" s="22">
        <f t="shared" ca="1" si="2"/>
        <v>0.64</v>
      </c>
      <c r="J84" s="22">
        <f t="shared" ca="1" si="2"/>
        <v>0.52600000000000002</v>
      </c>
      <c r="K84" s="22">
        <f t="shared" ca="1" si="2"/>
        <v>-0.45300000000000001</v>
      </c>
      <c r="L84" s="22">
        <f t="shared" ca="1" si="2"/>
        <v>0.14000000000000001</v>
      </c>
      <c r="M84" s="22">
        <f t="shared" ca="1" si="2"/>
        <v>0.34300000000000003</v>
      </c>
      <c r="N84" s="22">
        <f t="shared" ca="1" si="2"/>
        <v>0.373</v>
      </c>
      <c r="O84" s="22">
        <f t="shared" ca="1" si="2"/>
        <v>0.76600000000000001</v>
      </c>
      <c r="P84" s="22">
        <f t="shared" ca="1" si="2"/>
        <v>0.224</v>
      </c>
      <c r="Q84" s="22">
        <f t="shared" ca="1" si="2"/>
        <v>0.25700000000000001</v>
      </c>
      <c r="R84" s="22">
        <f t="shared" ca="1" si="2"/>
        <v>0.192</v>
      </c>
      <c r="S84" s="22">
        <f t="shared" ca="1" si="2"/>
        <v>0.316</v>
      </c>
      <c r="T84" s="22">
        <f t="shared" ca="1" si="3"/>
        <v>0.51500000000000001</v>
      </c>
      <c r="U84" s="22"/>
      <c r="V84" s="22">
        <f t="shared" ca="1" si="3"/>
        <v>0.97299999999999998</v>
      </c>
      <c r="W84" s="22">
        <f t="shared" ca="1" si="3"/>
        <v>0.46</v>
      </c>
      <c r="X84" s="22">
        <f t="shared" ca="1" si="3"/>
        <v>0.49</v>
      </c>
    </row>
    <row r="85" spans="1:24" x14ac:dyDescent="0.25">
      <c r="A85">
        <v>54</v>
      </c>
      <c r="C85" t="s">
        <v>240</v>
      </c>
      <c r="D85" s="22">
        <f t="shared" ca="1" si="2"/>
        <v>0.253</v>
      </c>
      <c r="E85" s="22">
        <f t="shared" ca="1" si="2"/>
        <v>0.41499999999999998</v>
      </c>
      <c r="F85" s="22">
        <f t="shared" ca="1" si="2"/>
        <v>0.38</v>
      </c>
      <c r="G85" s="22">
        <f t="shared" ca="1" si="2"/>
        <v>0.52</v>
      </c>
      <c r="H85" s="22">
        <f t="shared" ca="1" si="2"/>
        <v>0.63700000000000001</v>
      </c>
      <c r="I85" s="22">
        <f t="shared" ca="1" si="2"/>
        <v>0.56299999999999994</v>
      </c>
      <c r="J85" s="22">
        <f t="shared" ca="1" si="2"/>
        <v>0.432</v>
      </c>
      <c r="K85" s="22">
        <f t="shared" ca="1" si="2"/>
        <v>-0.45600000000000002</v>
      </c>
      <c r="L85" s="22">
        <f t="shared" ca="1" si="2"/>
        <v>0.13100000000000001</v>
      </c>
      <c r="M85" s="22">
        <f t="shared" ca="1" si="2"/>
        <v>0.32600000000000001</v>
      </c>
      <c r="N85" s="22">
        <f t="shared" ca="1" si="2"/>
        <v>0.44600000000000001</v>
      </c>
      <c r="O85" s="22">
        <f t="shared" ca="1" si="2"/>
        <v>0.71899999999999997</v>
      </c>
      <c r="P85" s="22">
        <f t="shared" ca="1" si="2"/>
        <v>0.28899999999999998</v>
      </c>
      <c r="Q85" s="22">
        <f t="shared" ca="1" si="2"/>
        <v>0.188</v>
      </c>
      <c r="R85" s="22">
        <f t="shared" ca="1" si="2"/>
        <v>0.20100000000000001</v>
      </c>
      <c r="S85" s="22">
        <f t="shared" ca="1" si="2"/>
        <v>0.17499999999999999</v>
      </c>
      <c r="T85" s="22">
        <f t="shared" ca="1" si="3"/>
        <v>0.46500000000000002</v>
      </c>
      <c r="U85" s="22">
        <f t="shared" ca="1" si="3"/>
        <v>0.97299999999999998</v>
      </c>
      <c r="V85" s="22"/>
      <c r="W85" s="22">
        <f t="shared" ca="1" si="3"/>
        <v>0.34499999999999997</v>
      </c>
      <c r="X85" s="22">
        <f t="shared" ca="1" si="3"/>
        <v>0.54600000000000004</v>
      </c>
    </row>
    <row r="86" spans="1:24" x14ac:dyDescent="0.25">
      <c r="A86">
        <v>57</v>
      </c>
      <c r="C86" t="s">
        <v>229</v>
      </c>
      <c r="D86" s="22">
        <f t="shared" ca="1" si="2"/>
        <v>0.57999999999999996</v>
      </c>
      <c r="E86" s="22">
        <f t="shared" ca="1" si="2"/>
        <v>8.4000000000000005E-2</v>
      </c>
      <c r="F86" s="22">
        <f t="shared" ca="1" si="2"/>
        <v>-2.1000000000000001E-2</v>
      </c>
      <c r="G86" s="22">
        <f t="shared" ca="1" si="2"/>
        <v>0.314</v>
      </c>
      <c r="H86" s="22">
        <f t="shared" ca="1" si="2"/>
        <v>0.64</v>
      </c>
      <c r="I86" s="22">
        <f t="shared" ca="1" si="2"/>
        <v>0.79800000000000004</v>
      </c>
      <c r="J86" s="22">
        <f t="shared" ca="1" si="2"/>
        <v>0.66900000000000004</v>
      </c>
      <c r="K86" s="22">
        <f t="shared" ca="1" si="2"/>
        <v>-0.182</v>
      </c>
      <c r="L86" s="22">
        <f t="shared" ca="1" si="2"/>
        <v>0.247</v>
      </c>
      <c r="M86" s="22">
        <f t="shared" ca="1" si="2"/>
        <v>8.4000000000000005E-2</v>
      </c>
      <c r="N86" s="22">
        <f t="shared" ca="1" si="2"/>
        <v>-5.6000000000000001E-2</v>
      </c>
      <c r="O86" s="22">
        <f t="shared" ca="1" si="2"/>
        <v>0.57299999999999995</v>
      </c>
      <c r="P86" s="22">
        <f t="shared" ca="1" si="2"/>
        <v>-9.0999999999999998E-2</v>
      </c>
      <c r="Q86" s="22">
        <f t="shared" ca="1" si="2"/>
        <v>-0.13400000000000001</v>
      </c>
      <c r="R86" s="22">
        <f t="shared" ca="1" si="2"/>
        <v>0.34799999999999998</v>
      </c>
      <c r="S86" s="22">
        <f t="shared" ca="1" si="2"/>
        <v>0.76400000000000001</v>
      </c>
      <c r="T86" s="22">
        <f t="shared" ca="1" si="3"/>
        <v>0.622</v>
      </c>
      <c r="U86" s="22">
        <f t="shared" ca="1" si="3"/>
        <v>0.46</v>
      </c>
      <c r="V86" s="22">
        <f t="shared" ca="1" si="3"/>
        <v>0.34499999999999997</v>
      </c>
      <c r="W86" s="22"/>
      <c r="X86" s="22">
        <f t="shared" ca="1" si="3"/>
        <v>0.26100000000000001</v>
      </c>
    </row>
    <row r="87" spans="1:24" x14ac:dyDescent="0.25">
      <c r="A87">
        <v>60</v>
      </c>
      <c r="C87" t="s">
        <v>241</v>
      </c>
      <c r="D87" s="22">
        <f t="shared" ca="1" si="2"/>
        <v>0.161</v>
      </c>
      <c r="E87" s="22">
        <f t="shared" ca="1" si="2"/>
        <v>0.50700000000000001</v>
      </c>
      <c r="F87" s="22">
        <f t="shared" ca="1" si="2"/>
        <v>0.53100000000000003</v>
      </c>
      <c r="G87" s="22">
        <f t="shared" ca="1" si="2"/>
        <v>0.113</v>
      </c>
      <c r="H87" s="22">
        <f t="shared" ca="1" si="2"/>
        <v>0.41599999999999998</v>
      </c>
      <c r="I87" s="22">
        <f t="shared" ca="1" si="2"/>
        <v>0.40300000000000002</v>
      </c>
      <c r="J87" s="22">
        <f t="shared" ca="1" si="2"/>
        <v>0.23300000000000001</v>
      </c>
      <c r="K87" s="22">
        <f t="shared" ca="1" si="2"/>
        <v>-0.46700000000000003</v>
      </c>
      <c r="L87" s="22">
        <f t="shared" ca="1" si="2"/>
        <v>0.20100000000000001</v>
      </c>
      <c r="M87" s="22">
        <f t="shared" ca="1" si="2"/>
        <v>0.221</v>
      </c>
      <c r="N87" s="22">
        <f t="shared" ca="1" si="2"/>
        <v>0.501</v>
      </c>
      <c r="O87" s="22">
        <f t="shared" ca="1" si="2"/>
        <v>0.47399999999999998</v>
      </c>
      <c r="P87" s="22">
        <f t="shared" ca="1" si="2"/>
        <v>0.52</v>
      </c>
      <c r="Q87" s="22">
        <f t="shared" ca="1" si="2"/>
        <v>0.29199999999999998</v>
      </c>
      <c r="R87" s="22">
        <f t="shared" ca="1" si="2"/>
        <v>0.39900000000000002</v>
      </c>
      <c r="S87" s="22">
        <f t="shared" ca="1" si="2"/>
        <v>-6.9000000000000006E-2</v>
      </c>
      <c r="T87" s="22">
        <f t="shared" ca="1" si="3"/>
        <v>0.54100000000000004</v>
      </c>
      <c r="U87" s="22">
        <f t="shared" ca="1" si="3"/>
        <v>0.49</v>
      </c>
      <c r="V87" s="22">
        <f t="shared" ca="1" si="3"/>
        <v>0.54600000000000004</v>
      </c>
      <c r="W87" s="22">
        <f t="shared" ca="1" si="3"/>
        <v>0.26100000000000001</v>
      </c>
      <c r="X87" s="22"/>
    </row>
    <row r="89" spans="1:24" x14ac:dyDescent="0.25">
      <c r="C89" t="s">
        <v>232</v>
      </c>
      <c r="D89" s="22">
        <f ca="1">MAX(D67:X87)</f>
        <v>0.97299999999999998</v>
      </c>
    </row>
  </sheetData>
  <conditionalFormatting sqref="D67:X8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51807154AD0B4BBC82B1F732061D8E" ma:contentTypeVersion="11" ma:contentTypeDescription="Opprett et nytt dokument." ma:contentTypeScope="" ma:versionID="fccf48a2044a4ef5c80d220e4ce99cb5">
  <xsd:schema xmlns:xsd="http://www.w3.org/2001/XMLSchema" xmlns:xs="http://www.w3.org/2001/XMLSchema" xmlns:p="http://schemas.microsoft.com/office/2006/metadata/properties" xmlns:ns3="85708b9b-2a25-4a29-9251-64f7041ca9fe" xmlns:ns4="3d88120d-6f9c-4f57-ae1e-c012a6ffa230" targetNamespace="http://schemas.microsoft.com/office/2006/metadata/properties" ma:root="true" ma:fieldsID="293b951312a550ffb5457f7ce0b57f4e" ns3:_="" ns4:_="">
    <xsd:import namespace="85708b9b-2a25-4a29-9251-64f7041ca9fe"/>
    <xsd:import namespace="3d88120d-6f9c-4f57-ae1e-c012a6ffa2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08b9b-2a25-4a29-9251-64f7041ca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8120d-6f9c-4f57-ae1e-c012a6ffa23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EEBBFE-4709-4BE0-AF2E-C496093681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CA8783-704D-4302-ABAD-DE9038B40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08b9b-2a25-4a29-9251-64f7041ca9fe"/>
    <ds:schemaRef ds:uri="3d88120d-6f9c-4f57-ae1e-c012a6ffa2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8C9422-171E-4017-9B9F-100DEEE1C173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5708b9b-2a25-4a29-9251-64f7041ca9fe"/>
    <ds:schemaRef ds:uri="3d88120d-6f9c-4f57-ae1e-c012a6ffa23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indikatorer</vt:lpstr>
      <vt:lpstr>korrelasjon</vt:lpstr>
    </vt:vector>
  </TitlesOfParts>
  <Company>SSB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Bulygina, Polina</dc:creator>
  <cp:lastModifiedBy>Per Gunnar Uberg</cp:lastModifiedBy>
  <dcterms:created xsi:type="dcterms:W3CDTF">2020-05-18T06:10:18Z</dcterms:created>
  <dcterms:modified xsi:type="dcterms:W3CDTF">2020-10-05T15:56:43Z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0x010100EC51807154AD0B4BBC82B1F732061D8E</vt:lpwstr>
  </property>
</Properties>
</file>